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105" windowWidth="15480" windowHeight="10515" activeTab="1"/>
  </bookViews>
  <sheets>
    <sheet name="결산총괄" sheetId="1" r:id="rId1"/>
    <sheet name="세입,세출 결산" sheetId="3" r:id="rId2"/>
    <sheet name="대비표" sheetId="5" state="hidden" r:id="rId3"/>
  </sheets>
  <calcPr calcId="145621"/>
</workbook>
</file>

<file path=xl/calcChain.xml><?xml version="1.0" encoding="utf-8"?>
<calcChain xmlns="http://schemas.openxmlformats.org/spreadsheetml/2006/main">
  <c r="G22" i="3" l="1"/>
  <c r="G23" i="3"/>
  <c r="F22" i="3"/>
  <c r="F23" i="3"/>
  <c r="G15" i="3"/>
  <c r="G16" i="3"/>
  <c r="F15" i="3"/>
  <c r="F16" i="3"/>
  <c r="F64" i="3"/>
  <c r="F62" i="3"/>
  <c r="G46" i="3"/>
  <c r="F46" i="3"/>
  <c r="E114" i="3"/>
  <c r="E204" i="3"/>
  <c r="D139" i="3"/>
  <c r="E195" i="3"/>
  <c r="F194" i="3"/>
  <c r="G194" i="3"/>
  <c r="D195" i="3"/>
  <c r="E179" i="3"/>
  <c r="F178" i="3"/>
  <c r="G178" i="3"/>
  <c r="D179" i="3"/>
  <c r="F177" i="3"/>
  <c r="G177" i="3"/>
  <c r="F176" i="3"/>
  <c r="G176" i="3"/>
  <c r="E139" i="3"/>
  <c r="F138" i="3"/>
  <c r="G138" i="3"/>
  <c r="E147" i="3"/>
  <c r="F146" i="3"/>
  <c r="G146" i="3"/>
  <c r="D147" i="3"/>
  <c r="F137" i="3"/>
  <c r="G137" i="3"/>
  <c r="F136" i="3"/>
  <c r="G136" i="3"/>
  <c r="F134" i="3"/>
  <c r="G134" i="3"/>
  <c r="E125" i="3"/>
  <c r="F124" i="3"/>
  <c r="G124" i="3"/>
  <c r="D125" i="3"/>
  <c r="G61" i="3"/>
  <c r="F63" i="3" l="1"/>
  <c r="E36" i="3"/>
  <c r="F35" i="3"/>
  <c r="G35" i="3"/>
  <c r="D36" i="3"/>
  <c r="F34" i="3"/>
  <c r="G34" i="3"/>
  <c r="F33" i="3"/>
  <c r="G33" i="3"/>
  <c r="E24" i="3"/>
  <c r="D24" i="3"/>
  <c r="E17" i="3"/>
  <c r="D17" i="3"/>
  <c r="F14" i="3"/>
  <c r="G14" i="3"/>
  <c r="F13" i="3"/>
  <c r="G13" i="3"/>
  <c r="G58" i="3" l="1"/>
  <c r="E127" i="3" l="1"/>
  <c r="E201" i="3"/>
  <c r="E202" i="3" s="1"/>
  <c r="F193" i="3" l="1"/>
  <c r="G193" i="3"/>
  <c r="F192" i="3"/>
  <c r="G192" i="3"/>
  <c r="F191" i="3"/>
  <c r="G191" i="3"/>
  <c r="F103" i="3"/>
  <c r="G103" i="3"/>
  <c r="D95" i="3"/>
  <c r="E95" i="3"/>
  <c r="G95" i="3" l="1"/>
  <c r="F95" i="3"/>
  <c r="E55" i="3"/>
  <c r="D7" i="5" l="1"/>
  <c r="E7" i="5"/>
  <c r="F7" i="5"/>
  <c r="G7" i="5"/>
  <c r="H7" i="5"/>
  <c r="I7" i="5"/>
  <c r="C7" i="5"/>
  <c r="I12" i="5" l="1"/>
  <c r="H12" i="5"/>
  <c r="G12" i="5"/>
  <c r="F12" i="5"/>
  <c r="E12" i="5"/>
  <c r="D12" i="5"/>
  <c r="C12" i="5"/>
  <c r="D6" i="1" l="1"/>
  <c r="D7" i="1"/>
  <c r="D8" i="1"/>
  <c r="D9" i="1"/>
  <c r="D10" i="1"/>
  <c r="D11" i="1"/>
  <c r="G185" i="3" l="1"/>
  <c r="G186" i="3"/>
  <c r="G187" i="3"/>
  <c r="G188" i="3"/>
  <c r="G189" i="3"/>
  <c r="G190" i="3"/>
  <c r="F187" i="3"/>
  <c r="F188" i="3"/>
  <c r="F189" i="3"/>
  <c r="F190" i="3"/>
  <c r="F197" i="3"/>
  <c r="F200" i="3"/>
  <c r="F203" i="3"/>
  <c r="F180" i="3"/>
  <c r="F181" i="3"/>
  <c r="F182" i="3"/>
  <c r="F183" i="3"/>
  <c r="F185" i="3"/>
  <c r="F186" i="3"/>
  <c r="F165" i="3"/>
  <c r="F166" i="3"/>
  <c r="F167" i="3"/>
  <c r="F168" i="3"/>
  <c r="F169" i="3"/>
  <c r="F170" i="3"/>
  <c r="F171" i="3"/>
  <c r="F172" i="3"/>
  <c r="F173" i="3"/>
  <c r="F174" i="3"/>
  <c r="F175" i="3"/>
  <c r="F154" i="3"/>
  <c r="F155" i="3"/>
  <c r="F156" i="3"/>
  <c r="F157" i="3"/>
  <c r="F158" i="3"/>
  <c r="F159" i="3"/>
  <c r="F160" i="3"/>
  <c r="F161" i="3"/>
  <c r="F162" i="3"/>
  <c r="F164" i="3"/>
  <c r="F148" i="3"/>
  <c r="F149" i="3"/>
  <c r="F150" i="3"/>
  <c r="F151" i="3"/>
  <c r="F152" i="3"/>
  <c r="F153" i="3"/>
  <c r="F141" i="3"/>
  <c r="F142" i="3"/>
  <c r="F143" i="3"/>
  <c r="F144" i="3"/>
  <c r="F145" i="3"/>
  <c r="F128" i="3"/>
  <c r="F129" i="3"/>
  <c r="F130" i="3"/>
  <c r="F131" i="3"/>
  <c r="F132" i="3"/>
  <c r="F133" i="3"/>
  <c r="F135" i="3"/>
  <c r="F118" i="3"/>
  <c r="F121" i="3"/>
  <c r="F122" i="3"/>
  <c r="F123" i="3"/>
  <c r="F126" i="3"/>
  <c r="F127" i="3"/>
  <c r="F106" i="3"/>
  <c r="F107" i="3"/>
  <c r="F108" i="3"/>
  <c r="F109" i="3"/>
  <c r="F110" i="3"/>
  <c r="F111" i="3"/>
  <c r="F112" i="3"/>
  <c r="F113" i="3"/>
  <c r="F116" i="3"/>
  <c r="F117" i="3"/>
  <c r="F98" i="3"/>
  <c r="F99" i="3"/>
  <c r="F102" i="3"/>
  <c r="F104" i="3"/>
  <c r="F90" i="3"/>
  <c r="F91" i="3"/>
  <c r="F92" i="3"/>
  <c r="F93" i="3"/>
  <c r="F94" i="3"/>
  <c r="F96" i="3"/>
  <c r="F97" i="3"/>
  <c r="F89" i="3"/>
  <c r="G59" i="3"/>
  <c r="G60" i="3"/>
  <c r="G65" i="3"/>
  <c r="G66" i="3"/>
  <c r="G67" i="3"/>
  <c r="G68" i="3"/>
  <c r="G69" i="3"/>
  <c r="G70" i="3"/>
  <c r="G71" i="3"/>
  <c r="G72" i="3"/>
  <c r="G73" i="3"/>
  <c r="G74" i="3"/>
  <c r="F59" i="3"/>
  <c r="F60" i="3"/>
  <c r="F61" i="3"/>
  <c r="F65" i="3"/>
  <c r="F66" i="3"/>
  <c r="F67" i="3"/>
  <c r="F68" i="3"/>
  <c r="F69" i="3"/>
  <c r="F70" i="3"/>
  <c r="F71" i="3"/>
  <c r="F72" i="3"/>
  <c r="F73" i="3"/>
  <c r="F74" i="3"/>
  <c r="F57" i="3"/>
  <c r="D75" i="3"/>
  <c r="E75" i="3"/>
  <c r="F38" i="3" l="1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D47" i="3"/>
  <c r="E47" i="3"/>
  <c r="F19" i="3"/>
  <c r="G19" i="3"/>
  <c r="F20" i="3"/>
  <c r="G20" i="3"/>
  <c r="F21" i="3"/>
  <c r="G21" i="3"/>
  <c r="F25" i="3"/>
  <c r="G25" i="3"/>
  <c r="D26" i="3"/>
  <c r="E26" i="3"/>
  <c r="F27" i="3"/>
  <c r="G27" i="3"/>
  <c r="F28" i="3"/>
  <c r="G28" i="3"/>
  <c r="F29" i="3"/>
  <c r="G29" i="3"/>
  <c r="F30" i="3"/>
  <c r="G30" i="3"/>
  <c r="F31" i="3"/>
  <c r="G31" i="3"/>
  <c r="F32" i="3"/>
  <c r="G32" i="3"/>
  <c r="F49" i="3"/>
  <c r="F52" i="3"/>
  <c r="F54" i="3"/>
  <c r="F11" i="3"/>
  <c r="F12" i="3"/>
  <c r="F5" i="3"/>
  <c r="F6" i="3"/>
  <c r="F7" i="3"/>
  <c r="F9" i="3"/>
  <c r="D37" i="3" l="1"/>
  <c r="G47" i="3"/>
  <c r="F26" i="3"/>
  <c r="F24" i="3"/>
  <c r="F47" i="3"/>
  <c r="F36" i="3"/>
  <c r="E37" i="3"/>
  <c r="G36" i="3"/>
  <c r="G24" i="3"/>
  <c r="G26" i="3"/>
  <c r="D12" i="1"/>
  <c r="C5" i="1"/>
  <c r="B5" i="1"/>
  <c r="F37" i="3" l="1"/>
  <c r="D5" i="1"/>
  <c r="G37" i="3"/>
  <c r="E184" i="3"/>
  <c r="D184" i="3"/>
  <c r="F184" i="3" l="1"/>
  <c r="G175" i="3"/>
  <c r="G174" i="3"/>
  <c r="G173" i="3"/>
  <c r="G167" i="3"/>
  <c r="G172" i="3"/>
  <c r="G171" i="3"/>
  <c r="G170" i="3"/>
  <c r="G169" i="3"/>
  <c r="E163" i="3"/>
  <c r="D163" i="3"/>
  <c r="D201" i="3"/>
  <c r="D202" i="3" s="1"/>
  <c r="F202" i="3" s="1"/>
  <c r="G161" i="3"/>
  <c r="G162" i="3"/>
  <c r="G133" i="3"/>
  <c r="G135" i="3"/>
  <c r="F179" i="3" l="1"/>
  <c r="F201" i="3"/>
  <c r="F139" i="3"/>
  <c r="F195" i="3"/>
  <c r="F163" i="3"/>
  <c r="G184" i="3"/>
  <c r="G90" i="3" l="1"/>
  <c r="G91" i="3"/>
  <c r="G93" i="3"/>
  <c r="G94" i="3"/>
  <c r="G92" i="3"/>
  <c r="G96" i="3"/>
  <c r="G97" i="3"/>
  <c r="G98" i="3"/>
  <c r="G99" i="3"/>
  <c r="G102" i="3"/>
  <c r="G104" i="3"/>
  <c r="G106" i="3"/>
  <c r="G107" i="3"/>
  <c r="G108" i="3"/>
  <c r="G109" i="3"/>
  <c r="G110" i="3"/>
  <c r="G111" i="3"/>
  <c r="G112" i="3"/>
  <c r="G113" i="3"/>
  <c r="G116" i="3"/>
  <c r="G117" i="3"/>
  <c r="G118" i="3"/>
  <c r="G121" i="3"/>
  <c r="G122" i="3"/>
  <c r="G123" i="3"/>
  <c r="G126" i="3"/>
  <c r="G127" i="3"/>
  <c r="G128" i="3"/>
  <c r="G129" i="3"/>
  <c r="G130" i="3"/>
  <c r="G131" i="3"/>
  <c r="G132" i="3"/>
  <c r="G141" i="3"/>
  <c r="G142" i="3"/>
  <c r="G143" i="3"/>
  <c r="G144" i="3"/>
  <c r="G145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4" i="3"/>
  <c r="G165" i="3"/>
  <c r="G166" i="3"/>
  <c r="G168" i="3"/>
  <c r="G180" i="3"/>
  <c r="G181" i="3"/>
  <c r="G182" i="3"/>
  <c r="G183" i="3"/>
  <c r="G197" i="3"/>
  <c r="G200" i="3"/>
  <c r="G201" i="3"/>
  <c r="G203" i="3"/>
  <c r="G89" i="3"/>
  <c r="E48" i="3"/>
  <c r="D50" i="3"/>
  <c r="G5" i="3"/>
  <c r="G6" i="3"/>
  <c r="G7" i="3"/>
  <c r="G9" i="3"/>
  <c r="G11" i="3"/>
  <c r="G12" i="3"/>
  <c r="G49" i="3"/>
  <c r="G57" i="3"/>
  <c r="G52" i="3"/>
  <c r="G54" i="3"/>
  <c r="D48" i="3" l="1"/>
  <c r="F48" i="3" s="1"/>
  <c r="G202" i="3"/>
  <c r="G5" i="1"/>
  <c r="E196" i="3" l="1"/>
  <c r="D55" i="3"/>
  <c r="E8" i="3"/>
  <c r="D8" i="3"/>
  <c r="E53" i="3"/>
  <c r="D53" i="3"/>
  <c r="E50" i="3"/>
  <c r="F50" i="3" s="1"/>
  <c r="D51" i="3"/>
  <c r="E10" i="3"/>
  <c r="D10" i="3"/>
  <c r="G195" i="3"/>
  <c r="D114" i="3"/>
  <c r="F114" i="3" l="1"/>
  <c r="D196" i="3"/>
  <c r="F196" i="3" s="1"/>
  <c r="F147" i="3"/>
  <c r="F8" i="3"/>
  <c r="F10" i="3"/>
  <c r="F17" i="3"/>
  <c r="D76" i="3"/>
  <c r="F75" i="3"/>
  <c r="F53" i="3"/>
  <c r="G55" i="3"/>
  <c r="F55" i="3"/>
  <c r="G179" i="3"/>
  <c r="G163" i="3"/>
  <c r="G147" i="3"/>
  <c r="G139" i="3"/>
  <c r="G114" i="3"/>
  <c r="G10" i="3"/>
  <c r="G17" i="3"/>
  <c r="E51" i="3"/>
  <c r="G51" i="3" s="1"/>
  <c r="G50" i="3"/>
  <c r="G75" i="3"/>
  <c r="E56" i="3"/>
  <c r="G53" i="3"/>
  <c r="G8" i="3"/>
  <c r="E18" i="3"/>
  <c r="E76" i="3"/>
  <c r="D56" i="3"/>
  <c r="D18" i="3"/>
  <c r="D77" i="3" l="1"/>
  <c r="G76" i="3"/>
  <c r="F56" i="3"/>
  <c r="F18" i="3"/>
  <c r="F76" i="3"/>
  <c r="F51" i="3"/>
  <c r="G196" i="3"/>
  <c r="G56" i="3"/>
  <c r="G48" i="3"/>
  <c r="G18" i="3"/>
  <c r="E77" i="3"/>
  <c r="F77" i="3" l="1"/>
  <c r="G77" i="3"/>
  <c r="E100" i="3"/>
  <c r="E101" i="3" s="1"/>
  <c r="E205" i="3"/>
  <c r="E119" i="3"/>
  <c r="D100" i="3"/>
  <c r="D119" i="3"/>
  <c r="E105" i="3"/>
  <c r="E115" i="3" s="1"/>
  <c r="D105" i="3"/>
  <c r="D204" i="3"/>
  <c r="D198" i="3"/>
  <c r="E198" i="3"/>
  <c r="H13" i="1"/>
  <c r="H12" i="1"/>
  <c r="H11" i="1"/>
  <c r="H10" i="1"/>
  <c r="H9" i="1"/>
  <c r="H8" i="1"/>
  <c r="H7" i="1"/>
  <c r="H6" i="1"/>
  <c r="F5" i="1"/>
  <c r="F100" i="3" l="1"/>
  <c r="F198" i="3"/>
  <c r="F119" i="3"/>
  <c r="F125" i="3"/>
  <c r="G204" i="3"/>
  <c r="F204" i="3"/>
  <c r="D115" i="3"/>
  <c r="F115" i="3" s="1"/>
  <c r="F105" i="3"/>
  <c r="G125" i="3"/>
  <c r="E120" i="3"/>
  <c r="G119" i="3"/>
  <c r="E199" i="3"/>
  <c r="G198" i="3"/>
  <c r="G105" i="3"/>
  <c r="D101" i="3"/>
  <c r="F101" i="3" s="1"/>
  <c r="G100" i="3"/>
  <c r="D205" i="3"/>
  <c r="F205" i="3" s="1"/>
  <c r="D199" i="3"/>
  <c r="D120" i="3"/>
  <c r="F120" i="3" s="1"/>
  <c r="D140" i="3"/>
  <c r="D206" i="3" s="1"/>
  <c r="E140" i="3"/>
  <c r="H5" i="1"/>
  <c r="F199" i="3" l="1"/>
  <c r="F140" i="3"/>
  <c r="G101" i="3"/>
  <c r="G205" i="3"/>
  <c r="G115" i="3"/>
  <c r="E206" i="3"/>
  <c r="G140" i="3"/>
  <c r="G199" i="3"/>
  <c r="G120" i="3"/>
  <c r="F206" i="3" l="1"/>
  <c r="G206" i="3"/>
</calcChain>
</file>

<file path=xl/sharedStrings.xml><?xml version="1.0" encoding="utf-8"?>
<sst xmlns="http://schemas.openxmlformats.org/spreadsheetml/2006/main" count="349" uniqueCount="245">
  <si>
    <t>광장종합사회복지관</t>
  </si>
  <si>
    <t>세입</t>
  </si>
  <si>
    <t>세출</t>
  </si>
  <si>
    <t>항목</t>
  </si>
  <si>
    <t>예산액</t>
  </si>
  <si>
    <t>결산액</t>
  </si>
  <si>
    <t>세입총액</t>
  </si>
  <si>
    <t>세출총액</t>
  </si>
  <si>
    <t>인건비</t>
  </si>
  <si>
    <t>기타보조금</t>
  </si>
  <si>
    <t>기부금수입</t>
  </si>
  <si>
    <t>법인전입금</t>
  </si>
  <si>
    <t>기타잡지출</t>
  </si>
  <si>
    <t>잡수입</t>
  </si>
  <si>
    <t>전기이월금</t>
  </si>
  <si>
    <t>(단위:원)</t>
    <phoneticPr fontId="6" type="noConversion"/>
  </si>
  <si>
    <t>증감</t>
    <phoneticPr fontId="6" type="noConversion"/>
  </si>
  <si>
    <t>(광장종합사회복지관)</t>
  </si>
  <si>
    <t>(단위:원)</t>
  </si>
  <si>
    <t>(관)</t>
  </si>
  <si>
    <t>(항)</t>
  </si>
  <si>
    <t>(목)</t>
  </si>
  <si>
    <t xml:space="preserve"> </t>
  </si>
  <si>
    <t>상여금</t>
  </si>
  <si>
    <t>제수당</t>
  </si>
  <si>
    <t>퇴직적립금</t>
  </si>
  <si>
    <t>(합  계)</t>
  </si>
  <si>
    <t>안전관리급여</t>
    <phoneticPr fontId="6" type="noConversion"/>
  </si>
  <si>
    <t>안전관리제수당</t>
    <phoneticPr fontId="6" type="noConversion"/>
  </si>
  <si>
    <t>안전관리퇴직금적립</t>
    <phoneticPr fontId="6" type="noConversion"/>
  </si>
  <si>
    <t>수용비및수수료</t>
  </si>
  <si>
    <t>실습지도</t>
    <phoneticPr fontId="6" type="noConversion"/>
  </si>
  <si>
    <t>무료복지</t>
  </si>
  <si>
    <t>이월금</t>
  </si>
  <si>
    <t>(총  계)</t>
  </si>
  <si>
    <t xml:space="preserve">  </t>
  </si>
  <si>
    <t>회의비</t>
    <phoneticPr fontId="6" type="noConversion"/>
  </si>
  <si>
    <t>사회체육교실</t>
    <phoneticPr fontId="6" type="noConversion"/>
  </si>
  <si>
    <t>피아노교실</t>
    <phoneticPr fontId="6" type="noConversion"/>
  </si>
  <si>
    <t xml:space="preserve">                      </t>
    <phoneticPr fontId="6" type="noConversion"/>
  </si>
  <si>
    <t>안전관리연금사회보험</t>
    <phoneticPr fontId="6" type="noConversion"/>
  </si>
  <si>
    <t>(소  계)</t>
    <phoneticPr fontId="6" type="noConversion"/>
  </si>
  <si>
    <t>기관운영비</t>
    <phoneticPr fontId="6" type="noConversion"/>
  </si>
  <si>
    <t>재산조성비</t>
    <phoneticPr fontId="6" type="noConversion"/>
  </si>
  <si>
    <t>시설비</t>
    <phoneticPr fontId="6" type="noConversion"/>
  </si>
  <si>
    <t>자산취득비</t>
    <phoneticPr fontId="6" type="noConversion"/>
  </si>
  <si>
    <t>시설장비유지비</t>
    <phoneticPr fontId="6" type="noConversion"/>
  </si>
  <si>
    <t>치료프로그램</t>
    <phoneticPr fontId="6" type="noConversion"/>
  </si>
  <si>
    <t>창의논술교실</t>
    <phoneticPr fontId="6" type="noConversion"/>
  </si>
  <si>
    <t>카드수수료</t>
    <phoneticPr fontId="6" type="noConversion"/>
  </si>
  <si>
    <t>잡수입</t>
    <phoneticPr fontId="6" type="noConversion"/>
  </si>
  <si>
    <t>전년도이월금</t>
    <phoneticPr fontId="6" type="noConversion"/>
  </si>
  <si>
    <t>법인전입금</t>
    <phoneticPr fontId="6" type="noConversion"/>
  </si>
  <si>
    <t>씨앗나눔</t>
    <phoneticPr fontId="6" type="noConversion"/>
  </si>
  <si>
    <t>기타보조금</t>
    <phoneticPr fontId="6" type="noConversion"/>
  </si>
  <si>
    <t>기능보강보조금</t>
    <phoneticPr fontId="6" type="noConversion"/>
  </si>
  <si>
    <t>안전관리보조금</t>
    <phoneticPr fontId="6" type="noConversion"/>
  </si>
  <si>
    <t>아름다운이웃</t>
    <phoneticPr fontId="6" type="noConversion"/>
  </si>
  <si>
    <t>스피치교실</t>
    <phoneticPr fontId="6" type="noConversion"/>
  </si>
  <si>
    <t>완소짝궁</t>
    <phoneticPr fontId="6" type="noConversion"/>
  </si>
  <si>
    <t>교육문화사업</t>
    <phoneticPr fontId="6" type="noConversion"/>
  </si>
  <si>
    <t>교육문화사업</t>
    <phoneticPr fontId="6" type="noConversion"/>
  </si>
  <si>
    <t>비정규직수당</t>
    <phoneticPr fontId="6" type="noConversion"/>
  </si>
  <si>
    <t>지정후원금</t>
    <phoneticPr fontId="6" type="noConversion"/>
  </si>
  <si>
    <t>비지정후원금</t>
    <phoneticPr fontId="6" type="noConversion"/>
  </si>
  <si>
    <t>희망플러스꿈나래</t>
    <phoneticPr fontId="6" type="noConversion"/>
  </si>
  <si>
    <t>사무비</t>
    <phoneticPr fontId="6" type="noConversion"/>
  </si>
  <si>
    <t>인건비</t>
    <phoneticPr fontId="6" type="noConversion"/>
  </si>
  <si>
    <t>업무추진비</t>
    <phoneticPr fontId="6" type="noConversion"/>
  </si>
  <si>
    <t>운영비</t>
    <phoneticPr fontId="6" type="noConversion"/>
  </si>
  <si>
    <t>연료비</t>
    <phoneticPr fontId="6" type="noConversion"/>
  </si>
  <si>
    <t>공공요금</t>
    <phoneticPr fontId="6" type="noConversion"/>
  </si>
  <si>
    <t>차량비</t>
    <phoneticPr fontId="6" type="noConversion"/>
  </si>
  <si>
    <t>미술교실</t>
    <phoneticPr fontId="6" type="noConversion"/>
  </si>
  <si>
    <t>운영비</t>
    <phoneticPr fontId="6" type="noConversion"/>
  </si>
  <si>
    <t>재산조성비</t>
    <phoneticPr fontId="6" type="noConversion"/>
  </si>
  <si>
    <t>실비사업비</t>
    <phoneticPr fontId="6" type="noConversion"/>
  </si>
  <si>
    <t>무료사업비</t>
    <phoneticPr fontId="6" type="noConversion"/>
  </si>
  <si>
    <t>실비사업비</t>
    <phoneticPr fontId="6" type="noConversion"/>
  </si>
  <si>
    <t>사업수입</t>
    <phoneticPr fontId="6" type="noConversion"/>
  </si>
  <si>
    <t>지역조직화사업</t>
    <phoneticPr fontId="6" type="noConversion"/>
  </si>
  <si>
    <t>서비스제공사업</t>
    <phoneticPr fontId="6" type="noConversion"/>
  </si>
  <si>
    <t>사회체육교실</t>
    <phoneticPr fontId="6" type="noConversion"/>
  </si>
  <si>
    <t>창의논술교실</t>
    <phoneticPr fontId="6" type="noConversion"/>
  </si>
  <si>
    <t>청춘교실</t>
    <phoneticPr fontId="6" type="noConversion"/>
  </si>
  <si>
    <t>미술교실</t>
    <phoneticPr fontId="6" type="noConversion"/>
  </si>
  <si>
    <t>잡수입</t>
    <phoneticPr fontId="6" type="noConversion"/>
  </si>
  <si>
    <t>기타예금이자수입</t>
    <phoneticPr fontId="6" type="noConversion"/>
  </si>
  <si>
    <t>기타잡수입</t>
    <phoneticPr fontId="6" type="noConversion"/>
  </si>
  <si>
    <t>후원금수입</t>
    <phoneticPr fontId="6" type="noConversion"/>
  </si>
  <si>
    <t>후원금수입</t>
    <phoneticPr fontId="6" type="noConversion"/>
  </si>
  <si>
    <t>사회보험부담비용</t>
    <phoneticPr fontId="6" type="noConversion"/>
  </si>
  <si>
    <t>복지수당</t>
    <phoneticPr fontId="6" type="noConversion"/>
  </si>
  <si>
    <t>여비</t>
    <phoneticPr fontId="6" type="noConversion"/>
  </si>
  <si>
    <t>기타운영비</t>
    <phoneticPr fontId="6" type="noConversion"/>
  </si>
  <si>
    <t>실비사업비</t>
    <phoneticPr fontId="6" type="noConversion"/>
  </si>
  <si>
    <t>서비스제공</t>
    <phoneticPr fontId="6" type="noConversion"/>
  </si>
  <si>
    <t>장애바우처</t>
    <phoneticPr fontId="6" type="noConversion"/>
  </si>
  <si>
    <t>비장애바우처</t>
    <phoneticPr fontId="6" type="noConversion"/>
  </si>
  <si>
    <t>지역조직화</t>
    <phoneticPr fontId="6" type="noConversion"/>
  </si>
  <si>
    <t>청춘교실</t>
    <phoneticPr fontId="6" type="noConversion"/>
  </si>
  <si>
    <t>교육문화관리</t>
    <phoneticPr fontId="6" type="noConversion"/>
  </si>
  <si>
    <t>사례관리</t>
    <phoneticPr fontId="6" type="noConversion"/>
  </si>
  <si>
    <t>사례회의</t>
    <phoneticPr fontId="6" type="noConversion"/>
  </si>
  <si>
    <t>희망온돌</t>
    <phoneticPr fontId="6" type="noConversion"/>
  </si>
  <si>
    <t>서비스제공</t>
    <phoneticPr fontId="6" type="noConversion"/>
  </si>
  <si>
    <t>멘토링사업</t>
    <phoneticPr fontId="6" type="noConversion"/>
  </si>
  <si>
    <t>한부모가족지원사업</t>
    <phoneticPr fontId="6" type="noConversion"/>
  </si>
  <si>
    <t>부모교육</t>
    <phoneticPr fontId="6" type="noConversion"/>
  </si>
  <si>
    <t>밑반찬서비스</t>
    <phoneticPr fontId="6" type="noConversion"/>
  </si>
  <si>
    <t>행복홈지원사업</t>
    <phoneticPr fontId="6" type="noConversion"/>
  </si>
  <si>
    <t>광진구지역사회연합사업</t>
    <phoneticPr fontId="6" type="noConversion"/>
  </si>
  <si>
    <t>특별행사</t>
    <phoneticPr fontId="6" type="noConversion"/>
  </si>
  <si>
    <t>희망플러스꿈나래통장사업</t>
    <phoneticPr fontId="6" type="noConversion"/>
  </si>
  <si>
    <t>희망나눔뱅킹</t>
    <phoneticPr fontId="6" type="noConversion"/>
  </si>
  <si>
    <t>지역조직화</t>
    <phoneticPr fontId="6" type="noConversion"/>
  </si>
  <si>
    <t>마을도서관</t>
    <phoneticPr fontId="6" type="noConversion"/>
  </si>
  <si>
    <t>프리마켓</t>
    <phoneticPr fontId="6" type="noConversion"/>
  </si>
  <si>
    <t>자원봉사자관리및양성</t>
    <phoneticPr fontId="6" type="noConversion"/>
  </si>
  <si>
    <t>홍보사업</t>
    <phoneticPr fontId="6" type="noConversion"/>
  </si>
  <si>
    <t>복지네트워크</t>
    <phoneticPr fontId="6" type="noConversion"/>
  </si>
  <si>
    <t>사회조사</t>
    <phoneticPr fontId="6" type="noConversion"/>
  </si>
  <si>
    <t>후원금품지원사업</t>
    <phoneticPr fontId="6" type="noConversion"/>
  </si>
  <si>
    <t>주민동아리</t>
    <phoneticPr fontId="6" type="noConversion"/>
  </si>
  <si>
    <t>시설대여</t>
    <phoneticPr fontId="6" type="noConversion"/>
  </si>
  <si>
    <t>운영및연구</t>
    <phoneticPr fontId="6" type="noConversion"/>
  </si>
  <si>
    <t>운영위원회</t>
    <phoneticPr fontId="6" type="noConversion"/>
  </si>
  <si>
    <t>직원역량강화</t>
    <phoneticPr fontId="6" type="noConversion"/>
  </si>
  <si>
    <t>수퍼비전및회의</t>
    <phoneticPr fontId="6" type="noConversion"/>
  </si>
  <si>
    <t>연구개발</t>
    <phoneticPr fontId="6" type="noConversion"/>
  </si>
  <si>
    <t>키크기교실</t>
    <phoneticPr fontId="6" type="noConversion"/>
  </si>
  <si>
    <t>방학농구</t>
    <phoneticPr fontId="6" type="noConversion"/>
  </si>
  <si>
    <t>피아노연주회</t>
    <phoneticPr fontId="6" type="noConversion"/>
  </si>
  <si>
    <t>어르신노래자랑</t>
    <phoneticPr fontId="6" type="noConversion"/>
  </si>
  <si>
    <t>후원자개발및관리</t>
    <phoneticPr fontId="6" type="noConversion"/>
  </si>
  <si>
    <t>집행율(%)</t>
    <phoneticPr fontId="6" type="noConversion"/>
  </si>
  <si>
    <t>예산액(A)</t>
    <phoneticPr fontId="6" type="noConversion"/>
  </si>
  <si>
    <t>잔액(A-B)</t>
    <phoneticPr fontId="6" type="noConversion"/>
  </si>
  <si>
    <t>기본급여</t>
    <phoneticPr fontId="6" type="noConversion"/>
  </si>
  <si>
    <t>예산액</t>
    <phoneticPr fontId="6" type="noConversion"/>
  </si>
  <si>
    <t>결산액</t>
    <phoneticPr fontId="6" type="noConversion"/>
  </si>
  <si>
    <t>희망온돌운영보조금</t>
    <phoneticPr fontId="6" type="noConversion"/>
  </si>
  <si>
    <t>위기기정지원금</t>
    <phoneticPr fontId="6" type="noConversion"/>
  </si>
  <si>
    <t>밑반찬운영보조금</t>
    <phoneticPr fontId="6" type="noConversion"/>
  </si>
  <si>
    <t>법인전입금</t>
    <phoneticPr fontId="6" type="noConversion"/>
  </si>
  <si>
    <t>희망플러스꿈나래</t>
    <phoneticPr fontId="6" type="noConversion"/>
  </si>
  <si>
    <t>비지정기부금</t>
    <phoneticPr fontId="6" type="noConversion"/>
  </si>
  <si>
    <t>지정기부금</t>
    <phoneticPr fontId="6" type="noConversion"/>
  </si>
  <si>
    <t>예금이자</t>
    <phoneticPr fontId="6" type="noConversion"/>
  </si>
  <si>
    <t>기타잡수입</t>
    <phoneticPr fontId="6" type="noConversion"/>
  </si>
  <si>
    <t>희망온돌기금</t>
    <phoneticPr fontId="6" type="noConversion"/>
  </si>
  <si>
    <t>아름다운가게</t>
    <phoneticPr fontId="6" type="noConversion"/>
  </si>
  <si>
    <t>씨앗나눔</t>
    <phoneticPr fontId="6" type="noConversion"/>
  </si>
  <si>
    <t>잔액(A-B)</t>
    <phoneticPr fontId="6" type="noConversion"/>
  </si>
  <si>
    <t>결산액(B)</t>
    <phoneticPr fontId="6" type="noConversion"/>
  </si>
  <si>
    <t>세입세출결산서총괄</t>
    <phoneticPr fontId="6" type="noConversion"/>
  </si>
  <si>
    <r>
      <t>연도</t>
    </r>
    <r>
      <rPr>
        <sz val="12"/>
        <color theme="1"/>
        <rFont val="맑은 고딕"/>
        <family val="3"/>
        <charset val="129"/>
        <scheme val="minor"/>
      </rPr>
      <t>별 사업실적 항목별 대비표</t>
    </r>
    <phoneticPr fontId="12" type="noConversion"/>
  </si>
  <si>
    <t>2013년</t>
    <phoneticPr fontId="12" type="noConversion"/>
  </si>
  <si>
    <t>세입</t>
    <phoneticPr fontId="12" type="noConversion"/>
  </si>
  <si>
    <t>구분</t>
    <phoneticPr fontId="12" type="noConversion"/>
  </si>
  <si>
    <t>총액</t>
    <phoneticPr fontId="12" type="noConversion"/>
  </si>
  <si>
    <t>정부보조금</t>
    <phoneticPr fontId="12" type="noConversion"/>
  </si>
  <si>
    <t>법인전입금</t>
    <phoneticPr fontId="12" type="noConversion"/>
  </si>
  <si>
    <t>후원금</t>
    <phoneticPr fontId="12" type="noConversion"/>
  </si>
  <si>
    <t>사업수익</t>
    <phoneticPr fontId="12" type="noConversion"/>
  </si>
  <si>
    <t>이월금</t>
    <phoneticPr fontId="12" type="noConversion"/>
  </si>
  <si>
    <t>기타보조금</t>
    <phoneticPr fontId="12" type="noConversion"/>
  </si>
  <si>
    <t>기타</t>
    <phoneticPr fontId="12" type="noConversion"/>
  </si>
  <si>
    <t>금액(천원)</t>
    <phoneticPr fontId="12" type="noConversion"/>
  </si>
  <si>
    <t>비율(%)</t>
    <phoneticPr fontId="12" type="noConversion"/>
  </si>
  <si>
    <t>세출</t>
    <phoneticPr fontId="12" type="noConversion"/>
  </si>
  <si>
    <t>인건비</t>
    <phoneticPr fontId="12" type="noConversion"/>
  </si>
  <si>
    <t>경상운영비</t>
    <phoneticPr fontId="12" type="noConversion"/>
  </si>
  <si>
    <t>실비사업비</t>
    <phoneticPr fontId="12" type="noConversion"/>
  </si>
  <si>
    <t>무료복지사업비</t>
    <phoneticPr fontId="12" type="noConversion"/>
  </si>
  <si>
    <t>재산조성비</t>
    <phoneticPr fontId="12" type="noConversion"/>
  </si>
  <si>
    <t>차기이월금</t>
    <phoneticPr fontId="12" type="noConversion"/>
  </si>
  <si>
    <t>기타</t>
    <phoneticPr fontId="12" type="noConversion"/>
  </si>
  <si>
    <t>금액(천원)</t>
    <phoneticPr fontId="12" type="noConversion"/>
  </si>
  <si>
    <t>비율(%)</t>
    <phoneticPr fontId="12" type="noConversion"/>
  </si>
  <si>
    <t>시도보조금</t>
    <phoneticPr fontId="6" type="noConversion"/>
  </si>
  <si>
    <t>복지관운영비</t>
    <phoneticPr fontId="6" type="noConversion"/>
  </si>
  <si>
    <t>완소짝궁지원금</t>
    <phoneticPr fontId="6" type="noConversion"/>
  </si>
  <si>
    <t>바우처수입</t>
    <phoneticPr fontId="6" type="noConversion"/>
  </si>
  <si>
    <t>직책보조비</t>
    <phoneticPr fontId="6" type="noConversion"/>
  </si>
  <si>
    <t>제세공과금</t>
    <phoneticPr fontId="6" type="noConversion"/>
  </si>
  <si>
    <t>치료프로그램</t>
    <phoneticPr fontId="6" type="noConversion"/>
  </si>
  <si>
    <t>사례관리</t>
    <phoneticPr fontId="6" type="noConversion"/>
  </si>
  <si>
    <t>수퍼비전</t>
    <phoneticPr fontId="6" type="noConversion"/>
  </si>
  <si>
    <t>사례관리지원단</t>
    <phoneticPr fontId="6" type="noConversion"/>
  </si>
  <si>
    <t>아주특별한가족</t>
    <phoneticPr fontId="6" type="noConversion"/>
  </si>
  <si>
    <t>행복한가정만들기</t>
    <phoneticPr fontId="6" type="noConversion"/>
  </si>
  <si>
    <t>바자회</t>
    <phoneticPr fontId="6" type="noConversion"/>
  </si>
  <si>
    <t>나눔뜨개질</t>
    <phoneticPr fontId="6" type="noConversion"/>
  </si>
  <si>
    <t>어르신건강지킴이</t>
    <phoneticPr fontId="6" type="noConversion"/>
  </si>
  <si>
    <t>어르신만남프로그램</t>
    <phoneticPr fontId="6" type="noConversion"/>
  </si>
  <si>
    <t>스마트폰강의</t>
    <phoneticPr fontId="6" type="noConversion"/>
  </si>
  <si>
    <t>무료교육문화사업</t>
    <phoneticPr fontId="6" type="noConversion"/>
  </si>
  <si>
    <t>2015년도 세입결산서</t>
    <phoneticPr fontId="6" type="noConversion"/>
  </si>
  <si>
    <t>(2015.1.1-2015.12.31)</t>
    <phoneticPr fontId="6" type="noConversion"/>
  </si>
  <si>
    <t>(2015.1.1~2015.12.31)</t>
    <phoneticPr fontId="6" type="noConversion"/>
  </si>
  <si>
    <t>연합연수지원금</t>
    <phoneticPr fontId="6" type="noConversion"/>
  </si>
  <si>
    <t>행복둥지지원금</t>
    <phoneticPr fontId="6" type="noConversion"/>
  </si>
  <si>
    <t>노인교실운영보조금</t>
    <phoneticPr fontId="6" type="noConversion"/>
  </si>
  <si>
    <t>희망온돌보조금</t>
    <phoneticPr fontId="6" type="noConversion"/>
  </si>
  <si>
    <t>밑반찬운영보조금</t>
    <phoneticPr fontId="6" type="noConversion"/>
  </si>
  <si>
    <t>시군구보조금</t>
    <phoneticPr fontId="6" type="noConversion"/>
  </si>
  <si>
    <t>보조금수입</t>
    <phoneticPr fontId="6" type="noConversion"/>
  </si>
  <si>
    <t>기타운영보조금</t>
    <phoneticPr fontId="6" type="noConversion"/>
  </si>
  <si>
    <t>장애바우처프로그램</t>
    <phoneticPr fontId="6" type="noConversion"/>
  </si>
  <si>
    <t>행복한가족만들기</t>
    <phoneticPr fontId="6" type="noConversion"/>
  </si>
  <si>
    <t>비장애바우처프로그램</t>
    <phoneticPr fontId="6" type="noConversion"/>
  </si>
  <si>
    <t>교육바우처프로그램</t>
    <phoneticPr fontId="6" type="noConversion"/>
  </si>
  <si>
    <t>아동건강클리닉</t>
    <phoneticPr fontId="6" type="noConversion"/>
  </si>
  <si>
    <t>한지공예</t>
    <phoneticPr fontId="6" type="noConversion"/>
  </si>
  <si>
    <t>만다라</t>
    <phoneticPr fontId="6" type="noConversion"/>
  </si>
  <si>
    <t>희망온돌지원금</t>
    <phoneticPr fontId="6" type="noConversion"/>
  </si>
  <si>
    <t>공동모금회위기가정지원금</t>
    <phoneticPr fontId="6" type="noConversion"/>
  </si>
  <si>
    <t>삼성복지재단</t>
    <phoneticPr fontId="6" type="noConversion"/>
  </si>
  <si>
    <t>러블리하우스</t>
    <phoneticPr fontId="6" type="noConversion"/>
  </si>
  <si>
    <t>교육문화사업수입</t>
    <phoneticPr fontId="6" type="noConversion"/>
  </si>
  <si>
    <t>복지수당</t>
    <phoneticPr fontId="6" type="noConversion"/>
  </si>
  <si>
    <t>2015년도 세출결산서</t>
    <phoneticPr fontId="6" type="noConversion"/>
  </si>
  <si>
    <t>(2015.1.1-2015.12.31)</t>
    <phoneticPr fontId="6" type="noConversion"/>
  </si>
  <si>
    <t>교육바우처</t>
    <phoneticPr fontId="6" type="noConversion"/>
  </si>
  <si>
    <t xml:space="preserve">안전관리
</t>
    <phoneticPr fontId="6" type="noConversion"/>
  </si>
  <si>
    <t>아동건겅클리닉</t>
    <phoneticPr fontId="6" type="noConversion"/>
  </si>
  <si>
    <t>한지공예</t>
    <phoneticPr fontId="6" type="noConversion"/>
  </si>
  <si>
    <t>만다라</t>
    <phoneticPr fontId="6" type="noConversion"/>
  </si>
  <si>
    <t>저소득아동건강지원사업</t>
    <phoneticPr fontId="6" type="noConversion"/>
  </si>
  <si>
    <t>그린리더</t>
    <phoneticPr fontId="6" type="noConversion"/>
  </si>
  <si>
    <t>저소득아동정서지원</t>
    <phoneticPr fontId="6" type="noConversion"/>
  </si>
  <si>
    <t>라이징스타</t>
    <phoneticPr fontId="6" type="noConversion"/>
  </si>
  <si>
    <t>행동둥지노인의집</t>
    <phoneticPr fontId="6" type="noConversion"/>
  </si>
  <si>
    <t>러블리하우스</t>
    <phoneticPr fontId="6" type="noConversion"/>
  </si>
  <si>
    <t>어린이나눔프로그램</t>
    <phoneticPr fontId="6" type="noConversion"/>
  </si>
  <si>
    <t>음식나눔축제</t>
    <phoneticPr fontId="6" type="noConversion"/>
  </si>
  <si>
    <t>친환경마을만들기</t>
    <phoneticPr fontId="6" type="noConversion"/>
  </si>
  <si>
    <t>대회참가</t>
    <phoneticPr fontId="6" type="noConversion"/>
  </si>
  <si>
    <t>지역주민강좌</t>
    <phoneticPr fontId="6" type="noConversion"/>
  </si>
  <si>
    <t>잡지출</t>
    <phoneticPr fontId="6" type="noConversion"/>
  </si>
  <si>
    <t>잡지출</t>
    <phoneticPr fontId="6" type="noConversion"/>
  </si>
  <si>
    <t>예비비</t>
    <phoneticPr fontId="6" type="noConversion"/>
  </si>
  <si>
    <t>반환금</t>
    <phoneticPr fontId="6" type="noConversion"/>
  </si>
  <si>
    <t>경상보조금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</si>
</sst>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2"/>
      <name val="돋움"/>
      <family val="3"/>
      <charset val="129"/>
    </font>
    <font>
      <b/>
      <sz val="10"/>
      <name val="돋움"/>
      <family val="3"/>
      <charset val="129"/>
    </font>
    <font>
      <b/>
      <sz val="9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name val="08서울한강체 L"/>
      <family val="1"/>
      <charset val="129"/>
    </font>
    <font>
      <sz val="12"/>
      <name val="08서울한강체 L"/>
      <family val="1"/>
      <charset val="129"/>
    </font>
    <font>
      <b/>
      <sz val="12"/>
      <name val="08서울한강체 L"/>
      <family val="1"/>
      <charset val="129"/>
    </font>
    <font>
      <b/>
      <sz val="10"/>
      <name val="08서울한강체 L"/>
      <family val="1"/>
      <charset val="129"/>
    </font>
    <font>
      <sz val="9"/>
      <name val="08서울한강체 L"/>
      <family val="1"/>
      <charset val="129"/>
    </font>
    <font>
      <b/>
      <sz val="9"/>
      <name val="08서울한강체 L"/>
      <family val="1"/>
      <charset val="129"/>
    </font>
    <font>
      <sz val="11"/>
      <name val="08서울한강체 L"/>
      <family val="1"/>
      <charset val="129"/>
    </font>
    <font>
      <sz val="10"/>
      <name val="08서울한강체 L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41" fontId="5" fillId="0" borderId="0" xfId="1" applyFont="1" applyAlignment="1">
      <alignment horizontal="center" vertical="center"/>
    </xf>
    <xf numFmtId="41" fontId="7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8" fillId="0" borderId="0" xfId="1" applyFont="1">
      <alignment vertical="center"/>
    </xf>
    <xf numFmtId="41" fontId="7" fillId="0" borderId="0" xfId="1" applyFont="1" applyAlignment="1">
      <alignment horizontal="center" vertical="center"/>
    </xf>
    <xf numFmtId="41" fontId="5" fillId="0" borderId="0" xfId="1" applyFont="1">
      <alignment vertical="center"/>
    </xf>
    <xf numFmtId="41" fontId="4" fillId="0" borderId="0" xfId="1" applyFont="1">
      <alignment vertical="center"/>
    </xf>
    <xf numFmtId="41" fontId="9" fillId="0" borderId="0" xfId="1" applyFont="1" applyBorder="1">
      <alignment vertical="center"/>
    </xf>
    <xf numFmtId="41" fontId="10" fillId="4" borderId="13" xfId="2" applyFont="1" applyFill="1" applyBorder="1">
      <alignment vertical="center"/>
    </xf>
    <xf numFmtId="41" fontId="10" fillId="4" borderId="7" xfId="2" applyFont="1" applyFill="1" applyBorder="1">
      <alignment vertical="center"/>
    </xf>
    <xf numFmtId="41" fontId="10" fillId="4" borderId="4" xfId="2" applyFont="1" applyFill="1" applyBorder="1">
      <alignment vertical="center"/>
    </xf>
    <xf numFmtId="41" fontId="10" fillId="4" borderId="1" xfId="2" applyFont="1" applyFill="1" applyBorder="1">
      <alignment vertical="center"/>
    </xf>
    <xf numFmtId="176" fontId="10" fillId="4" borderId="1" xfId="2" applyNumberFormat="1" applyFont="1" applyFill="1" applyBorder="1">
      <alignment vertical="center"/>
    </xf>
    <xf numFmtId="41" fontId="0" fillId="0" borderId="0" xfId="7" applyFont="1">
      <alignment vertical="center"/>
    </xf>
    <xf numFmtId="0" fontId="1" fillId="0" borderId="0" xfId="8">
      <alignment vertical="center"/>
    </xf>
    <xf numFmtId="41" fontId="13" fillId="0" borderId="0" xfId="7" applyFont="1">
      <alignment vertical="center"/>
    </xf>
    <xf numFmtId="41" fontId="0" fillId="0" borderId="1" xfId="7" applyFont="1" applyBorder="1" applyAlignment="1">
      <alignment horizontal="center" vertical="center"/>
    </xf>
    <xf numFmtId="41" fontId="0" fillId="0" borderId="1" xfId="7" applyFont="1" applyBorder="1">
      <alignment vertical="center"/>
    </xf>
    <xf numFmtId="43" fontId="0" fillId="0" borderId="1" xfId="7" applyNumberFormat="1" applyFont="1" applyBorder="1">
      <alignment vertical="center"/>
    </xf>
    <xf numFmtId="41" fontId="13" fillId="0" borderId="0" xfId="7" applyFont="1" applyFill="1" applyBorder="1" applyAlignment="1">
      <alignment horizontal="left" vertical="center"/>
    </xf>
    <xf numFmtId="41" fontId="1" fillId="0" borderId="0" xfId="8" applyNumberFormat="1">
      <alignment vertical="center"/>
    </xf>
    <xf numFmtId="41" fontId="15" fillId="0" borderId="0" xfId="1" applyFont="1" applyAlignment="1">
      <alignment horizontal="center" vertical="center"/>
    </xf>
    <xf numFmtId="41" fontId="17" fillId="3" borderId="1" xfId="1" applyFont="1" applyFill="1" applyBorder="1" applyAlignment="1">
      <alignment horizontal="center" vertical="center"/>
    </xf>
    <xf numFmtId="41" fontId="17" fillId="0" borderId="1" xfId="1" applyFont="1" applyBorder="1">
      <alignment vertical="center"/>
    </xf>
    <xf numFmtId="41" fontId="17" fillId="3" borderId="1" xfId="1" applyFont="1" applyFill="1" applyBorder="1">
      <alignment vertical="center"/>
    </xf>
    <xf numFmtId="41" fontId="18" fillId="0" borderId="1" xfId="1" applyFont="1" applyBorder="1">
      <alignment vertical="center"/>
    </xf>
    <xf numFmtId="41" fontId="19" fillId="0" borderId="1" xfId="1" applyFont="1" applyBorder="1">
      <alignment vertical="center"/>
    </xf>
    <xf numFmtId="41" fontId="18" fillId="0" borderId="0" xfId="1" applyFont="1" applyAlignment="1">
      <alignment horizontal="center" vertical="center"/>
    </xf>
    <xf numFmtId="41" fontId="18" fillId="0" borderId="0" xfId="1" applyFont="1">
      <alignment vertical="center"/>
    </xf>
    <xf numFmtId="41" fontId="19" fillId="3" borderId="1" xfId="1" applyFont="1" applyFill="1" applyBorder="1" applyAlignment="1">
      <alignment horizontal="center" vertical="center"/>
    </xf>
    <xf numFmtId="41" fontId="18" fillId="0" borderId="8" xfId="1" applyFont="1" applyBorder="1">
      <alignment vertical="center"/>
    </xf>
    <xf numFmtId="41" fontId="18" fillId="0" borderId="10" xfId="1" applyFont="1" applyBorder="1">
      <alignment vertical="center"/>
    </xf>
    <xf numFmtId="176" fontId="18" fillId="0" borderId="10" xfId="1" applyNumberFormat="1" applyFont="1" applyBorder="1">
      <alignment vertical="center"/>
    </xf>
    <xf numFmtId="41" fontId="18" fillId="0" borderId="4" xfId="1" applyFont="1" applyBorder="1">
      <alignment vertical="center"/>
    </xf>
    <xf numFmtId="176" fontId="18" fillId="0" borderId="1" xfId="1" applyNumberFormat="1" applyFont="1" applyBorder="1">
      <alignment vertical="center"/>
    </xf>
    <xf numFmtId="41" fontId="18" fillId="2" borderId="4" xfId="1" applyFont="1" applyFill="1" applyBorder="1">
      <alignment vertical="center"/>
    </xf>
    <xf numFmtId="41" fontId="18" fillId="2" borderId="1" xfId="1" applyFont="1" applyFill="1" applyBorder="1">
      <alignment vertical="center"/>
    </xf>
    <xf numFmtId="41" fontId="19" fillId="3" borderId="7" xfId="1" applyFont="1" applyFill="1" applyBorder="1">
      <alignment vertical="center"/>
    </xf>
    <xf numFmtId="41" fontId="18" fillId="3" borderId="4" xfId="1" applyFont="1" applyFill="1" applyBorder="1">
      <alignment vertical="center"/>
    </xf>
    <xf numFmtId="41" fontId="19" fillId="0" borderId="4" xfId="1" applyFont="1" applyBorder="1">
      <alignment vertical="center"/>
    </xf>
    <xf numFmtId="41" fontId="19" fillId="0" borderId="10" xfId="1" applyFont="1" applyBorder="1">
      <alignment vertical="center"/>
    </xf>
    <xf numFmtId="176" fontId="19" fillId="0" borderId="1" xfId="1" applyNumberFormat="1" applyFont="1" applyBorder="1">
      <alignment vertical="center"/>
    </xf>
    <xf numFmtId="41" fontId="19" fillId="3" borderId="4" xfId="1" applyFont="1" applyFill="1" applyBorder="1">
      <alignment vertical="center"/>
    </xf>
    <xf numFmtId="41" fontId="19" fillId="3" borderId="13" xfId="1" applyFont="1" applyFill="1" applyBorder="1">
      <alignment vertical="center"/>
    </xf>
    <xf numFmtId="41" fontId="19" fillId="3" borderId="10" xfId="1" applyFont="1" applyFill="1" applyBorder="1">
      <alignment vertical="center"/>
    </xf>
    <xf numFmtId="176" fontId="19" fillId="3" borderId="1" xfId="1" applyNumberFormat="1" applyFont="1" applyFill="1" applyBorder="1">
      <alignment vertical="center"/>
    </xf>
    <xf numFmtId="41" fontId="18" fillId="0" borderId="3" xfId="1" applyFont="1" applyBorder="1">
      <alignment vertical="center"/>
    </xf>
    <xf numFmtId="41" fontId="19" fillId="3" borderId="3" xfId="1" applyFont="1" applyFill="1" applyBorder="1">
      <alignment vertical="center"/>
    </xf>
    <xf numFmtId="41" fontId="19" fillId="3" borderId="1" xfId="1" applyFont="1" applyFill="1" applyBorder="1">
      <alignment vertical="center"/>
    </xf>
    <xf numFmtId="41" fontId="19" fillId="3" borderId="14" xfId="1" applyFont="1" applyFill="1" applyBorder="1">
      <alignment vertical="center"/>
    </xf>
    <xf numFmtId="41" fontId="18" fillId="0" borderId="4" xfId="1" applyFont="1" applyFill="1" applyBorder="1">
      <alignment vertical="center"/>
    </xf>
    <xf numFmtId="41" fontId="19" fillId="3" borderId="11" xfId="1" applyFont="1" applyFill="1" applyBorder="1">
      <alignment vertical="center"/>
    </xf>
    <xf numFmtId="41" fontId="19" fillId="3" borderId="9" xfId="1" applyFont="1" applyFill="1" applyBorder="1">
      <alignment vertical="center"/>
    </xf>
    <xf numFmtId="41" fontId="19" fillId="0" borderId="10" xfId="1" applyFont="1" applyFill="1" applyBorder="1">
      <alignment vertical="center"/>
    </xf>
    <xf numFmtId="41" fontId="19" fillId="3" borderId="12" xfId="1" applyFont="1" applyFill="1" applyBorder="1">
      <alignment vertical="center"/>
    </xf>
    <xf numFmtId="41" fontId="18" fillId="0" borderId="1" xfId="1" applyFont="1" applyFill="1" applyBorder="1">
      <alignment vertical="center"/>
    </xf>
    <xf numFmtId="41" fontId="18" fillId="3" borderId="3" xfId="1" applyFont="1" applyFill="1" applyBorder="1">
      <alignment vertical="center"/>
    </xf>
    <xf numFmtId="41" fontId="19" fillId="0" borderId="1" xfId="1" applyFont="1" applyFill="1" applyBorder="1">
      <alignment vertical="center"/>
    </xf>
    <xf numFmtId="41" fontId="18" fillId="3" borderId="13" xfId="1" applyFont="1" applyFill="1" applyBorder="1">
      <alignment vertical="center"/>
    </xf>
    <xf numFmtId="41" fontId="19" fillId="4" borderId="13" xfId="1" applyFont="1" applyFill="1" applyBorder="1">
      <alignment vertical="center"/>
    </xf>
    <xf numFmtId="41" fontId="19" fillId="4" borderId="7" xfId="1" applyFont="1" applyFill="1" applyBorder="1">
      <alignment vertical="center"/>
    </xf>
    <xf numFmtId="41" fontId="19" fillId="4" borderId="4" xfId="1" applyFont="1" applyFill="1" applyBorder="1">
      <alignment vertical="center"/>
    </xf>
    <xf numFmtId="41" fontId="19" fillId="4" borderId="10" xfId="1" applyFont="1" applyFill="1" applyBorder="1">
      <alignment vertical="center"/>
    </xf>
    <xf numFmtId="176" fontId="19" fillId="4" borderId="1" xfId="1" applyNumberFormat="1" applyFont="1" applyFill="1" applyBorder="1">
      <alignment vertical="center"/>
    </xf>
    <xf numFmtId="41" fontId="21" fillId="0" borderId="0" xfId="1" applyFont="1">
      <alignment vertical="center"/>
    </xf>
    <xf numFmtId="41" fontId="17" fillId="0" borderId="0" xfId="1" applyFont="1" applyBorder="1">
      <alignment vertical="center"/>
    </xf>
    <xf numFmtId="41" fontId="18" fillId="0" borderId="0" xfId="1" applyFont="1" applyAlignment="1">
      <alignment horizontal="right" vertical="center"/>
    </xf>
    <xf numFmtId="41" fontId="18" fillId="0" borderId="0" xfId="2" applyFont="1" applyAlignment="1">
      <alignment horizontal="center" vertical="center"/>
    </xf>
    <xf numFmtId="41" fontId="18" fillId="0" borderId="0" xfId="2" applyFont="1">
      <alignment vertical="center"/>
    </xf>
    <xf numFmtId="41" fontId="19" fillId="3" borderId="2" xfId="2" applyFont="1" applyFill="1" applyBorder="1" applyAlignment="1">
      <alignment horizontal="center" vertical="center"/>
    </xf>
    <xf numFmtId="41" fontId="19" fillId="3" borderId="1" xfId="2" applyFont="1" applyFill="1" applyBorder="1" applyAlignment="1">
      <alignment horizontal="center" vertical="center"/>
    </xf>
    <xf numFmtId="41" fontId="19" fillId="3" borderId="13" xfId="2" applyFont="1" applyFill="1" applyBorder="1" applyAlignment="1">
      <alignment horizontal="center" vertical="center"/>
    </xf>
    <xf numFmtId="41" fontId="18" fillId="0" borderId="8" xfId="2" applyFont="1" applyBorder="1">
      <alignment vertical="center"/>
    </xf>
    <xf numFmtId="41" fontId="18" fillId="0" borderId="1" xfId="2" applyFont="1" applyBorder="1">
      <alignment vertical="center"/>
    </xf>
    <xf numFmtId="41" fontId="19" fillId="0" borderId="1" xfId="2" applyFont="1" applyBorder="1">
      <alignment vertical="center"/>
    </xf>
    <xf numFmtId="176" fontId="18" fillId="0" borderId="1" xfId="2" applyNumberFormat="1" applyFont="1" applyBorder="1">
      <alignment vertical="center"/>
    </xf>
    <xf numFmtId="41" fontId="18" fillId="0" borderId="3" xfId="2" applyFont="1" applyBorder="1">
      <alignment vertical="center"/>
    </xf>
    <xf numFmtId="41" fontId="18" fillId="0" borderId="4" xfId="2" applyFont="1" applyFill="1" applyBorder="1">
      <alignment vertical="center"/>
    </xf>
    <xf numFmtId="41" fontId="18" fillId="0" borderId="4" xfId="2" applyFont="1" applyBorder="1">
      <alignment vertical="center"/>
    </xf>
    <xf numFmtId="41" fontId="19" fillId="3" borderId="4" xfId="2" applyFont="1" applyFill="1" applyBorder="1">
      <alignment vertical="center"/>
    </xf>
    <xf numFmtId="41" fontId="19" fillId="0" borderId="4" xfId="2" applyFont="1" applyBorder="1">
      <alignment vertical="center"/>
    </xf>
    <xf numFmtId="176" fontId="19" fillId="0" borderId="1" xfId="2" applyNumberFormat="1" applyFont="1" applyBorder="1">
      <alignment vertical="center"/>
    </xf>
    <xf numFmtId="41" fontId="18" fillId="0" borderId="2" xfId="2" applyFont="1" applyBorder="1" applyAlignment="1">
      <alignment horizontal="center" vertical="center"/>
    </xf>
    <xf numFmtId="41" fontId="18" fillId="0" borderId="1" xfId="2" applyFont="1" applyFill="1" applyBorder="1">
      <alignment vertical="center"/>
    </xf>
    <xf numFmtId="41" fontId="18" fillId="0" borderId="6" xfId="2" applyFont="1" applyBorder="1">
      <alignment vertical="center"/>
    </xf>
    <xf numFmtId="41" fontId="19" fillId="3" borderId="14" xfId="2" applyFont="1" applyFill="1" applyBorder="1">
      <alignment vertical="center"/>
    </xf>
    <xf numFmtId="41" fontId="19" fillId="3" borderId="7" xfId="2" applyFont="1" applyFill="1" applyBorder="1">
      <alignment vertical="center"/>
    </xf>
    <xf numFmtId="41" fontId="19" fillId="3" borderId="1" xfId="2" applyFont="1" applyFill="1" applyBorder="1">
      <alignment vertical="center"/>
    </xf>
    <xf numFmtId="176" fontId="19" fillId="3" borderId="1" xfId="2" applyNumberFormat="1" applyFont="1" applyFill="1" applyBorder="1">
      <alignment vertical="center"/>
    </xf>
    <xf numFmtId="41" fontId="18" fillId="3" borderId="4" xfId="2" applyFont="1" applyFill="1" applyBorder="1" applyAlignment="1">
      <alignment horizontal="center" vertical="center"/>
    </xf>
    <xf numFmtId="41" fontId="19" fillId="3" borderId="7" xfId="2" applyFont="1" applyFill="1" applyBorder="1" applyAlignment="1">
      <alignment horizontal="center" vertical="center"/>
    </xf>
    <xf numFmtId="41" fontId="19" fillId="3" borderId="9" xfId="2" applyFont="1" applyFill="1" applyBorder="1" applyAlignment="1">
      <alignment horizontal="center" vertical="center"/>
    </xf>
    <xf numFmtId="41" fontId="19" fillId="3" borderId="13" xfId="2" applyFont="1" applyFill="1" applyBorder="1">
      <alignment vertical="center"/>
    </xf>
    <xf numFmtId="41" fontId="19" fillId="3" borderId="9" xfId="2" applyFont="1" applyFill="1" applyBorder="1">
      <alignment vertical="center"/>
    </xf>
    <xf numFmtId="41" fontId="18" fillId="0" borderId="10" xfId="2" applyFont="1" applyBorder="1">
      <alignment vertical="center"/>
    </xf>
    <xf numFmtId="41" fontId="18" fillId="3" borderId="4" xfId="2" applyFont="1" applyFill="1" applyBorder="1">
      <alignment vertical="center"/>
    </xf>
    <xf numFmtId="41" fontId="18" fillId="3" borderId="7" xfId="2" applyFont="1" applyFill="1" applyBorder="1">
      <alignment vertical="center"/>
    </xf>
    <xf numFmtId="41" fontId="18" fillId="0" borderId="5" xfId="2" applyFont="1" applyBorder="1">
      <alignment vertical="center"/>
    </xf>
    <xf numFmtId="41" fontId="19" fillId="3" borderId="11" xfId="2" applyFont="1" applyFill="1" applyBorder="1">
      <alignment vertical="center"/>
    </xf>
    <xf numFmtId="41" fontId="18" fillId="0" borderId="2" xfId="2" applyFont="1" applyBorder="1">
      <alignment vertical="center"/>
    </xf>
    <xf numFmtId="41" fontId="19" fillId="3" borderId="14" xfId="2" applyFont="1" applyFill="1" applyBorder="1" applyAlignment="1">
      <alignment horizontal="center" vertical="center"/>
    </xf>
    <xf numFmtId="41" fontId="19" fillId="3" borderId="3" xfId="2" applyFont="1" applyFill="1" applyBorder="1">
      <alignment vertical="center"/>
    </xf>
    <xf numFmtId="41" fontId="19" fillId="3" borderId="12" xfId="2" applyFont="1" applyFill="1" applyBorder="1">
      <alignment vertical="center"/>
    </xf>
    <xf numFmtId="41" fontId="18" fillId="3" borderId="9" xfId="2" applyFont="1" applyFill="1" applyBorder="1">
      <alignment vertical="center"/>
    </xf>
    <xf numFmtId="41" fontId="18" fillId="3" borderId="3" xfId="2" applyFont="1" applyFill="1" applyBorder="1">
      <alignment vertical="center"/>
    </xf>
    <xf numFmtId="41" fontId="18" fillId="0" borderId="2" xfId="1" applyFont="1" applyFill="1" applyBorder="1" applyAlignment="1">
      <alignment horizontal="center" vertical="center"/>
    </xf>
    <xf numFmtId="41" fontId="18" fillId="0" borderId="16" xfId="1" applyFont="1" applyBorder="1" applyAlignment="1">
      <alignment horizontal="center" vertical="center"/>
    </xf>
    <xf numFmtId="41" fontId="18" fillId="0" borderId="17" xfId="1" applyFont="1" applyBorder="1" applyAlignment="1">
      <alignment horizontal="center" vertical="center"/>
    </xf>
    <xf numFmtId="41" fontId="18" fillId="0" borderId="18" xfId="1" applyFont="1" applyBorder="1" applyAlignment="1">
      <alignment horizontal="center" vertical="center"/>
    </xf>
    <xf numFmtId="41" fontId="14" fillId="0" borderId="0" xfId="1" applyFont="1" applyAlignment="1">
      <alignment horizontal="center" vertical="center"/>
    </xf>
    <xf numFmtId="41" fontId="15" fillId="0" borderId="15" xfId="1" applyFont="1" applyBorder="1" applyAlignment="1">
      <alignment horizontal="center" vertical="center"/>
    </xf>
    <xf numFmtId="41" fontId="16" fillId="3" borderId="13" xfId="1" applyFont="1" applyFill="1" applyBorder="1" applyAlignment="1">
      <alignment horizontal="center" vertical="center"/>
    </xf>
    <xf numFmtId="41" fontId="16" fillId="3" borderId="7" xfId="1" applyFont="1" applyFill="1" applyBorder="1" applyAlignment="1">
      <alignment horizontal="center" vertical="center"/>
    </xf>
    <xf numFmtId="41" fontId="16" fillId="3" borderId="4" xfId="1" applyFont="1" applyFill="1" applyBorder="1" applyAlignment="1">
      <alignment horizontal="center" vertical="center"/>
    </xf>
    <xf numFmtId="41" fontId="18" fillId="0" borderId="2" xfId="2" applyFont="1" applyBorder="1" applyAlignment="1">
      <alignment horizontal="center" vertical="center"/>
    </xf>
    <xf numFmtId="41" fontId="18" fillId="0" borderId="5" xfId="2" applyFont="1" applyBorder="1" applyAlignment="1">
      <alignment horizontal="center" vertical="center"/>
    </xf>
    <xf numFmtId="41" fontId="18" fillId="0" borderId="10" xfId="2" applyFont="1" applyBorder="1" applyAlignment="1">
      <alignment horizontal="center" vertical="center"/>
    </xf>
    <xf numFmtId="41" fontId="20" fillId="0" borderId="0" xfId="1" applyFont="1" applyAlignment="1">
      <alignment horizontal="center" vertical="center"/>
    </xf>
    <xf numFmtId="41" fontId="18" fillId="0" borderId="0" xfId="1" applyFont="1" applyBorder="1" applyAlignment="1">
      <alignment horizontal="center" vertical="center"/>
    </xf>
    <xf numFmtId="41" fontId="14" fillId="0" borderId="0" xfId="2" applyFont="1" applyAlignment="1">
      <alignment horizontal="center" vertical="center"/>
    </xf>
    <xf numFmtId="41" fontId="20" fillId="0" borderId="0" xfId="2" applyFont="1" applyAlignment="1">
      <alignment horizontal="center" vertical="center"/>
    </xf>
    <xf numFmtId="41" fontId="18" fillId="0" borderId="15" xfId="2" applyFont="1" applyBorder="1" applyAlignment="1">
      <alignment horizontal="center" vertical="center"/>
    </xf>
    <xf numFmtId="41" fontId="18" fillId="0" borderId="12" xfId="2" applyFont="1" applyBorder="1" applyAlignment="1">
      <alignment horizontal="center" vertical="center"/>
    </xf>
    <xf numFmtId="41" fontId="18" fillId="0" borderId="11" xfId="2" applyFont="1" applyBorder="1" applyAlignment="1">
      <alignment horizontal="center" vertical="center"/>
    </xf>
    <xf numFmtId="41" fontId="18" fillId="0" borderId="14" xfId="2" applyFont="1" applyBorder="1" applyAlignment="1">
      <alignment horizontal="center" vertical="center"/>
    </xf>
    <xf numFmtId="41" fontId="18" fillId="0" borderId="2" xfId="1" applyFont="1" applyBorder="1" applyAlignment="1">
      <alignment horizontal="center" vertical="center"/>
    </xf>
    <xf numFmtId="41" fontId="18" fillId="0" borderId="5" xfId="1" applyFont="1" applyBorder="1" applyAlignment="1">
      <alignment horizontal="center" vertical="center"/>
    </xf>
    <xf numFmtId="41" fontId="18" fillId="0" borderId="10" xfId="1" applyFont="1" applyBorder="1" applyAlignment="1">
      <alignment horizontal="center" vertical="center"/>
    </xf>
    <xf numFmtId="41" fontId="18" fillId="0" borderId="12" xfId="1" applyFont="1" applyBorder="1" applyAlignment="1">
      <alignment horizontal="center" vertical="center"/>
    </xf>
    <xf numFmtId="41" fontId="18" fillId="0" borderId="11" xfId="1" applyFont="1" applyBorder="1" applyAlignment="1">
      <alignment horizontal="center" vertical="center"/>
    </xf>
    <xf numFmtId="41" fontId="18" fillId="0" borderId="14" xfId="1" applyFont="1" applyBorder="1" applyAlignment="1">
      <alignment horizontal="center" vertical="center"/>
    </xf>
    <xf numFmtId="41" fontId="18" fillId="0" borderId="2" xfId="1" applyFont="1" applyBorder="1" applyAlignment="1">
      <alignment horizontal="center" vertical="center" wrapText="1"/>
    </xf>
    <xf numFmtId="41" fontId="18" fillId="0" borderId="1" xfId="1" applyFont="1" applyBorder="1" applyAlignment="1">
      <alignment horizontal="center" vertical="center"/>
    </xf>
    <xf numFmtId="41" fontId="18" fillId="0" borderId="2" xfId="1" applyFont="1" applyFill="1" applyBorder="1" applyAlignment="1">
      <alignment horizontal="center" vertical="center"/>
    </xf>
    <xf numFmtId="41" fontId="18" fillId="0" borderId="10" xfId="1" applyFont="1" applyFill="1" applyBorder="1" applyAlignment="1">
      <alignment horizontal="center" vertical="center"/>
    </xf>
    <xf numFmtId="41" fontId="18" fillId="0" borderId="5" xfId="1" applyFont="1" applyBorder="1" applyAlignment="1">
      <alignment horizontal="center" vertical="center" wrapText="1"/>
    </xf>
    <xf numFmtId="41" fontId="18" fillId="0" borderId="10" xfId="1" applyFont="1" applyBorder="1" applyAlignment="1">
      <alignment horizontal="center" vertical="center" wrapText="1"/>
    </xf>
    <xf numFmtId="41" fontId="0" fillId="0" borderId="0" xfId="7" applyFont="1" applyAlignment="1">
      <alignment horizontal="center" vertical="center"/>
    </xf>
  </cellXfs>
  <cellStyles count="9">
    <cellStyle name="쉼표 [0]" xfId="1" builtinId="6"/>
    <cellStyle name="쉼표 [0] 2" xfId="2"/>
    <cellStyle name="쉼표 [0] 3" xfId="3"/>
    <cellStyle name="쉼표 [0] 3 2" xfId="5"/>
    <cellStyle name="쉼표 [0] 3 2 2" xfId="7"/>
    <cellStyle name="표준" xfId="0" builtinId="0"/>
    <cellStyle name="표준 2" xfId="4"/>
    <cellStyle name="표준 2 2" xfId="6"/>
    <cellStyle name="표준 2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A4" zoomScaleNormal="100" workbookViewId="0">
      <selection activeCell="K9" sqref="K9"/>
    </sheetView>
  </sheetViews>
  <sheetFormatPr defaultRowHeight="13.5" x14ac:dyDescent="0.15"/>
  <cols>
    <col min="1" max="1" width="8" customWidth="1"/>
    <col min="2" max="3" width="14.21875" bestFit="1" customWidth="1"/>
    <col min="4" max="4" width="12.5546875" bestFit="1" customWidth="1"/>
    <col min="5" max="5" width="8.44140625" customWidth="1"/>
    <col min="6" max="6" width="12.77734375" bestFit="1" customWidth="1"/>
    <col min="7" max="7" width="12.6640625" bestFit="1" customWidth="1"/>
    <col min="8" max="8" width="12" bestFit="1" customWidth="1"/>
  </cols>
  <sheetData>
    <row r="1" spans="1:10" s="2" customFormat="1" ht="36.75" customHeight="1" x14ac:dyDescent="0.15">
      <c r="A1" s="110" t="s">
        <v>155</v>
      </c>
      <c r="B1" s="110"/>
      <c r="C1" s="110"/>
      <c r="D1" s="110"/>
      <c r="E1" s="110"/>
      <c r="F1" s="110"/>
      <c r="G1" s="110"/>
      <c r="H1" s="110"/>
      <c r="I1" s="1"/>
      <c r="J1" s="1"/>
    </row>
    <row r="2" spans="1:10" s="4" customFormat="1" ht="27" customHeight="1" x14ac:dyDescent="0.15">
      <c r="A2" s="111" t="s">
        <v>0</v>
      </c>
      <c r="B2" s="111"/>
      <c r="C2" s="111" t="s">
        <v>200</v>
      </c>
      <c r="D2" s="111"/>
      <c r="E2" s="111"/>
      <c r="F2" s="111"/>
      <c r="G2" s="22"/>
      <c r="H2" s="22" t="s">
        <v>15</v>
      </c>
      <c r="J2" s="3"/>
    </row>
    <row r="3" spans="1:10" s="3" customFormat="1" ht="33" customHeight="1" x14ac:dyDescent="0.15">
      <c r="A3" s="112" t="s">
        <v>1</v>
      </c>
      <c r="B3" s="113"/>
      <c r="C3" s="113"/>
      <c r="D3" s="114"/>
      <c r="E3" s="112" t="s">
        <v>2</v>
      </c>
      <c r="F3" s="113"/>
      <c r="G3" s="113"/>
      <c r="H3" s="114"/>
    </row>
    <row r="4" spans="1:10" s="5" customFormat="1" ht="32.25" customHeight="1" x14ac:dyDescent="0.15">
      <c r="A4" s="23" t="s">
        <v>3</v>
      </c>
      <c r="B4" s="23" t="s">
        <v>4</v>
      </c>
      <c r="C4" s="23" t="s">
        <v>5</v>
      </c>
      <c r="D4" s="23" t="s">
        <v>16</v>
      </c>
      <c r="E4" s="23" t="s">
        <v>3</v>
      </c>
      <c r="F4" s="23" t="s">
        <v>4</v>
      </c>
      <c r="G4" s="23" t="s">
        <v>5</v>
      </c>
      <c r="H4" s="23" t="s">
        <v>16</v>
      </c>
    </row>
    <row r="5" spans="1:10" s="2" customFormat="1" ht="33" customHeight="1" x14ac:dyDescent="0.15">
      <c r="A5" s="25" t="s">
        <v>6</v>
      </c>
      <c r="B5" s="24">
        <f>SUM(B6:B12)</f>
        <v>1713433471</v>
      </c>
      <c r="C5" s="24">
        <f>SUM(C6:C12)</f>
        <v>1692234889</v>
      </c>
      <c r="D5" s="24">
        <f>SUM(B5-C5)</f>
        <v>21198582</v>
      </c>
      <c r="E5" s="25" t="s">
        <v>7</v>
      </c>
      <c r="F5" s="24">
        <f>SUM(F6:F13)</f>
        <v>1713433471</v>
      </c>
      <c r="G5" s="24">
        <f>SUM(G6:G13)</f>
        <v>1692234889</v>
      </c>
      <c r="H5" s="24">
        <f>SUM(+F5-G5)</f>
        <v>21198582</v>
      </c>
    </row>
    <row r="6" spans="1:10" s="2" customFormat="1" ht="33" customHeight="1" x14ac:dyDescent="0.15">
      <c r="A6" s="26" t="s">
        <v>78</v>
      </c>
      <c r="B6" s="26">
        <v>277054000</v>
      </c>
      <c r="C6" s="26">
        <v>258716033</v>
      </c>
      <c r="D6" s="27">
        <f t="shared" ref="D6:D11" si="0">SUM(B6-C6)</f>
        <v>18337967</v>
      </c>
      <c r="E6" s="26" t="s">
        <v>8</v>
      </c>
      <c r="F6" s="26">
        <v>778261545</v>
      </c>
      <c r="G6" s="26">
        <v>732735000</v>
      </c>
      <c r="H6" s="27">
        <f t="shared" ref="H6:H13" si="1">SUM(+F6-G6)</f>
        <v>45526545</v>
      </c>
    </row>
    <row r="7" spans="1:10" s="2" customFormat="1" ht="33" customHeight="1" x14ac:dyDescent="0.15">
      <c r="A7" s="26" t="s">
        <v>244</v>
      </c>
      <c r="B7" s="26">
        <v>701306000</v>
      </c>
      <c r="C7" s="26">
        <v>701305000</v>
      </c>
      <c r="D7" s="27">
        <f t="shared" si="0"/>
        <v>1000</v>
      </c>
      <c r="E7" s="26" t="s">
        <v>74</v>
      </c>
      <c r="F7" s="26">
        <v>70236800</v>
      </c>
      <c r="G7" s="26">
        <v>59401178</v>
      </c>
      <c r="H7" s="27">
        <f t="shared" si="1"/>
        <v>10835622</v>
      </c>
    </row>
    <row r="8" spans="1:10" s="2" customFormat="1" ht="33" customHeight="1" x14ac:dyDescent="0.15">
      <c r="A8" s="26" t="s">
        <v>9</v>
      </c>
      <c r="B8" s="26">
        <v>225037000</v>
      </c>
      <c r="C8" s="26">
        <v>217000550</v>
      </c>
      <c r="D8" s="27">
        <f t="shared" si="0"/>
        <v>8036450</v>
      </c>
      <c r="E8" s="26" t="s">
        <v>75</v>
      </c>
      <c r="F8" s="26">
        <v>120687860</v>
      </c>
      <c r="G8" s="26">
        <v>97910290</v>
      </c>
      <c r="H8" s="27">
        <f t="shared" si="1"/>
        <v>22777570</v>
      </c>
    </row>
    <row r="9" spans="1:10" s="2" customFormat="1" ht="33" customHeight="1" x14ac:dyDescent="0.15">
      <c r="A9" s="26" t="s">
        <v>10</v>
      </c>
      <c r="B9" s="26">
        <v>350336000</v>
      </c>
      <c r="C9" s="26">
        <v>278418594</v>
      </c>
      <c r="D9" s="27">
        <f t="shared" si="0"/>
        <v>71917406</v>
      </c>
      <c r="E9" s="26" t="s">
        <v>76</v>
      </c>
      <c r="F9" s="26">
        <v>201512840</v>
      </c>
      <c r="G9" s="26">
        <v>181980050</v>
      </c>
      <c r="H9" s="27">
        <f t="shared" si="1"/>
        <v>19532790</v>
      </c>
    </row>
    <row r="10" spans="1:10" s="2" customFormat="1" ht="33" customHeight="1" x14ac:dyDescent="0.15">
      <c r="A10" s="26" t="s">
        <v>11</v>
      </c>
      <c r="B10" s="26">
        <v>50000000</v>
      </c>
      <c r="C10" s="26">
        <v>48830000</v>
      </c>
      <c r="D10" s="27">
        <f t="shared" si="0"/>
        <v>1170000</v>
      </c>
      <c r="E10" s="26" t="s">
        <v>77</v>
      </c>
      <c r="F10" s="26">
        <v>431921000</v>
      </c>
      <c r="G10" s="26">
        <v>379929629</v>
      </c>
      <c r="H10" s="27">
        <f t="shared" si="1"/>
        <v>51991371</v>
      </c>
    </row>
    <row r="11" spans="1:10" s="2" customFormat="1" ht="33" customHeight="1" x14ac:dyDescent="0.15">
      <c r="A11" s="26" t="s">
        <v>13</v>
      </c>
      <c r="B11" s="26">
        <v>350000</v>
      </c>
      <c r="C11" s="26">
        <v>132431</v>
      </c>
      <c r="D11" s="27">
        <f t="shared" si="0"/>
        <v>217569</v>
      </c>
      <c r="E11" s="26" t="s">
        <v>12</v>
      </c>
      <c r="F11" s="26">
        <v>5000000</v>
      </c>
      <c r="G11" s="26">
        <v>4588710</v>
      </c>
      <c r="H11" s="27">
        <f t="shared" si="1"/>
        <v>411290</v>
      </c>
    </row>
    <row r="12" spans="1:10" s="2" customFormat="1" ht="33" customHeight="1" x14ac:dyDescent="0.15">
      <c r="A12" s="26" t="s">
        <v>14</v>
      </c>
      <c r="B12" s="26">
        <v>109350471</v>
      </c>
      <c r="C12" s="26">
        <v>187832281</v>
      </c>
      <c r="D12" s="27">
        <f t="shared" ref="D12" si="2">SUM(C12-B12)</f>
        <v>78481810</v>
      </c>
      <c r="E12" s="26" t="s">
        <v>242</v>
      </c>
      <c r="F12" s="26">
        <v>100994426</v>
      </c>
      <c r="G12" s="26">
        <v>226068980</v>
      </c>
      <c r="H12" s="27">
        <f t="shared" si="1"/>
        <v>-125074554</v>
      </c>
    </row>
    <row r="13" spans="1:10" s="2" customFormat="1" ht="33" customHeight="1" x14ac:dyDescent="0.15">
      <c r="A13" s="107"/>
      <c r="B13" s="108"/>
      <c r="C13" s="108"/>
      <c r="D13" s="109"/>
      <c r="E13" s="26" t="s">
        <v>243</v>
      </c>
      <c r="F13" s="26">
        <v>4819000</v>
      </c>
      <c r="G13" s="26">
        <v>9621052</v>
      </c>
      <c r="H13" s="27">
        <f t="shared" si="1"/>
        <v>-4802052</v>
      </c>
    </row>
    <row r="14" spans="1:10" s="2" customFormat="1" ht="12" x14ac:dyDescent="0.15">
      <c r="G14" s="2" t="s">
        <v>39</v>
      </c>
    </row>
    <row r="15" spans="1:10" s="2" customFormat="1" ht="12" x14ac:dyDescent="0.15"/>
    <row r="16" spans="1:10" s="2" customFormat="1" ht="12" x14ac:dyDescent="0.15"/>
  </sheetData>
  <mergeCells count="6">
    <mergeCell ref="A13:D13"/>
    <mergeCell ref="A1:H1"/>
    <mergeCell ref="A2:B2"/>
    <mergeCell ref="C2:F2"/>
    <mergeCell ref="A3:D3"/>
    <mergeCell ref="E3:H3"/>
  </mergeCells>
  <phoneticPr fontId="6" type="noConversion"/>
  <pageMargins left="0.15748031496062992" right="0.19685039370078741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showWhiteSpace="0" view="pageLayout" topLeftCell="A64" zoomScale="115" zoomScaleNormal="100" zoomScalePageLayoutView="115" workbookViewId="0">
      <selection activeCell="H18" sqref="H18"/>
    </sheetView>
  </sheetViews>
  <sheetFormatPr defaultRowHeight="12" x14ac:dyDescent="0.15"/>
  <cols>
    <col min="1" max="1" width="8.44140625" style="2" customWidth="1"/>
    <col min="2" max="2" width="10.88671875" style="2" customWidth="1"/>
    <col min="3" max="3" width="16" style="2" customWidth="1"/>
    <col min="4" max="4" width="15" style="2" customWidth="1"/>
    <col min="5" max="5" width="15.33203125" style="2" customWidth="1"/>
    <col min="6" max="6" width="13.21875" style="2" customWidth="1"/>
    <col min="7" max="7" width="10.6640625" style="2" bestFit="1" customWidth="1"/>
    <col min="8" max="16384" width="8.88671875" style="2"/>
  </cols>
  <sheetData>
    <row r="1" spans="1:7" ht="26.25" customHeight="1" x14ac:dyDescent="0.15">
      <c r="A1" s="120" t="s">
        <v>198</v>
      </c>
      <c r="B1" s="120"/>
      <c r="C1" s="120"/>
      <c r="D1" s="120"/>
      <c r="E1" s="120"/>
      <c r="F1" s="120"/>
      <c r="G1" s="120"/>
    </row>
    <row r="2" spans="1:7" s="6" customFormat="1" ht="18.75" customHeight="1" x14ac:dyDescent="0.15">
      <c r="A2" s="121" t="s">
        <v>17</v>
      </c>
      <c r="B2" s="121"/>
      <c r="C2" s="121"/>
      <c r="D2" s="121"/>
      <c r="E2" s="121"/>
      <c r="F2" s="121"/>
      <c r="G2" s="121"/>
    </row>
    <row r="3" spans="1:7" s="7" customFormat="1" ht="18.75" customHeight="1" x14ac:dyDescent="0.15">
      <c r="A3" s="122" t="s">
        <v>199</v>
      </c>
      <c r="B3" s="122"/>
      <c r="C3" s="68"/>
      <c r="D3" s="69"/>
      <c r="E3" s="69"/>
      <c r="F3" s="69"/>
      <c r="G3" s="69" t="s">
        <v>18</v>
      </c>
    </row>
    <row r="4" spans="1:7" s="7" customFormat="1" ht="18.75" customHeight="1" x14ac:dyDescent="0.15">
      <c r="A4" s="70" t="s">
        <v>19</v>
      </c>
      <c r="B4" s="70" t="s">
        <v>20</v>
      </c>
      <c r="C4" s="71" t="s">
        <v>21</v>
      </c>
      <c r="D4" s="71" t="s">
        <v>136</v>
      </c>
      <c r="E4" s="71" t="s">
        <v>154</v>
      </c>
      <c r="F4" s="72" t="s">
        <v>137</v>
      </c>
      <c r="G4" s="71" t="s">
        <v>135</v>
      </c>
    </row>
    <row r="5" spans="1:7" ht="18.75" customHeight="1" x14ac:dyDescent="0.15">
      <c r="A5" s="115" t="s">
        <v>207</v>
      </c>
      <c r="B5" s="115" t="s">
        <v>180</v>
      </c>
      <c r="C5" s="73" t="s">
        <v>181</v>
      </c>
      <c r="D5" s="74">
        <v>665598000</v>
      </c>
      <c r="E5" s="74">
        <v>665597000</v>
      </c>
      <c r="F5" s="74">
        <f t="shared" ref="F5:F77" si="0">D5-E5</f>
        <v>1000</v>
      </c>
      <c r="G5" s="76">
        <f t="shared" ref="G5:G77" si="1">E5/D5*100</f>
        <v>99.999849759163936</v>
      </c>
    </row>
    <row r="6" spans="1:7" ht="18.75" customHeight="1" x14ac:dyDescent="0.15">
      <c r="A6" s="116"/>
      <c r="B6" s="116"/>
      <c r="C6" s="77" t="s">
        <v>56</v>
      </c>
      <c r="D6" s="74">
        <v>34988000</v>
      </c>
      <c r="E6" s="74">
        <v>34988000</v>
      </c>
      <c r="F6" s="75">
        <f t="shared" si="0"/>
        <v>0</v>
      </c>
      <c r="G6" s="76">
        <f t="shared" si="1"/>
        <v>100</v>
      </c>
    </row>
    <row r="7" spans="1:7" ht="18.75" customHeight="1" x14ac:dyDescent="0.15">
      <c r="A7" s="116"/>
      <c r="B7" s="117"/>
      <c r="C7" s="78" t="s">
        <v>62</v>
      </c>
      <c r="D7" s="79">
        <v>720000</v>
      </c>
      <c r="E7" s="79">
        <v>720000</v>
      </c>
      <c r="F7" s="75">
        <f>D7-E7</f>
        <v>0</v>
      </c>
      <c r="G7" s="76">
        <f>E7/D7*100</f>
        <v>100</v>
      </c>
    </row>
    <row r="8" spans="1:7" ht="18.75" customHeight="1" x14ac:dyDescent="0.15">
      <c r="A8" s="116"/>
      <c r="B8" s="72" t="s">
        <v>41</v>
      </c>
      <c r="C8" s="80"/>
      <c r="D8" s="81">
        <f>SUM(D5:D7)</f>
        <v>701306000</v>
      </c>
      <c r="E8" s="81">
        <f>SUM(E5:E7)</f>
        <v>701305000</v>
      </c>
      <c r="F8" s="75">
        <f t="shared" si="0"/>
        <v>1000</v>
      </c>
      <c r="G8" s="82">
        <f t="shared" si="1"/>
        <v>99.999857408891415</v>
      </c>
    </row>
    <row r="9" spans="1:7" ht="18.75" customHeight="1" x14ac:dyDescent="0.15">
      <c r="A9" s="116"/>
      <c r="B9" s="83" t="s">
        <v>206</v>
      </c>
      <c r="C9" s="73" t="s">
        <v>55</v>
      </c>
      <c r="D9" s="74">
        <v>175082000</v>
      </c>
      <c r="E9" s="74">
        <v>167582200</v>
      </c>
      <c r="F9" s="74">
        <f t="shared" si="0"/>
        <v>7499800</v>
      </c>
      <c r="G9" s="76">
        <f t="shared" si="1"/>
        <v>95.716407169212133</v>
      </c>
    </row>
    <row r="10" spans="1:7" ht="18.75" customHeight="1" x14ac:dyDescent="0.15">
      <c r="A10" s="116"/>
      <c r="B10" s="71" t="s">
        <v>41</v>
      </c>
      <c r="C10" s="80"/>
      <c r="D10" s="75">
        <f>D9</f>
        <v>175082000</v>
      </c>
      <c r="E10" s="75">
        <f>E9</f>
        <v>167582200</v>
      </c>
      <c r="F10" s="75">
        <f t="shared" si="0"/>
        <v>7499800</v>
      </c>
      <c r="G10" s="82">
        <f t="shared" si="1"/>
        <v>95.716407169212133</v>
      </c>
    </row>
    <row r="11" spans="1:7" ht="18.75" customHeight="1" x14ac:dyDescent="0.15">
      <c r="A11" s="116"/>
      <c r="B11" s="115" t="s">
        <v>54</v>
      </c>
      <c r="C11" s="73" t="s">
        <v>205</v>
      </c>
      <c r="D11" s="74">
        <v>37280000</v>
      </c>
      <c r="E11" s="84">
        <v>36746629</v>
      </c>
      <c r="F11" s="74">
        <f>D11-E11</f>
        <v>533371</v>
      </c>
      <c r="G11" s="76">
        <f>E11/D11*100</f>
        <v>98.569283798283251</v>
      </c>
    </row>
    <row r="12" spans="1:7" ht="18.75" customHeight="1" x14ac:dyDescent="0.15">
      <c r="A12" s="116"/>
      <c r="B12" s="116"/>
      <c r="C12" s="73" t="s">
        <v>203</v>
      </c>
      <c r="D12" s="74">
        <v>1200000</v>
      </c>
      <c r="E12" s="84">
        <v>1200000</v>
      </c>
      <c r="F12" s="74">
        <f>D12-E12</f>
        <v>0</v>
      </c>
      <c r="G12" s="76">
        <f>E12/D12*100</f>
        <v>100</v>
      </c>
    </row>
    <row r="13" spans="1:7" ht="18.75" customHeight="1" x14ac:dyDescent="0.15">
      <c r="A13" s="116"/>
      <c r="B13" s="116"/>
      <c r="C13" s="73" t="s">
        <v>204</v>
      </c>
      <c r="D13" s="74">
        <v>3025000</v>
      </c>
      <c r="E13" s="84">
        <v>3026056</v>
      </c>
      <c r="F13" s="74">
        <f>D13-E13</f>
        <v>-1056</v>
      </c>
      <c r="G13" s="76">
        <f>E13/D13*100</f>
        <v>100.03490909090908</v>
      </c>
    </row>
    <row r="14" spans="1:7" ht="18.75" customHeight="1" x14ac:dyDescent="0.15">
      <c r="A14" s="116"/>
      <c r="B14" s="116"/>
      <c r="C14" s="73" t="s">
        <v>202</v>
      </c>
      <c r="D14" s="74">
        <v>150000</v>
      </c>
      <c r="E14" s="84">
        <v>144787</v>
      </c>
      <c r="F14" s="74">
        <f>D14-E14</f>
        <v>5213</v>
      </c>
      <c r="G14" s="76">
        <f>E14/D14*100</f>
        <v>96.524666666666675</v>
      </c>
    </row>
    <row r="15" spans="1:7" ht="18.75" customHeight="1" x14ac:dyDescent="0.15">
      <c r="A15" s="116"/>
      <c r="B15" s="116"/>
      <c r="C15" s="85" t="s">
        <v>201</v>
      </c>
      <c r="D15" s="74">
        <v>8000000</v>
      </c>
      <c r="E15" s="84">
        <v>8000878</v>
      </c>
      <c r="F15" s="74">
        <f t="shared" ref="F15:F16" si="2">D15-E15</f>
        <v>-878</v>
      </c>
      <c r="G15" s="76">
        <f t="shared" ref="G15:G16" si="3">E15/D15*100</f>
        <v>100.010975</v>
      </c>
    </row>
    <row r="16" spans="1:7" ht="18.75" customHeight="1" x14ac:dyDescent="0.15">
      <c r="A16" s="116"/>
      <c r="B16" s="117"/>
      <c r="C16" s="77" t="s">
        <v>208</v>
      </c>
      <c r="D16" s="74">
        <v>300000</v>
      </c>
      <c r="E16" s="84">
        <v>300000</v>
      </c>
      <c r="F16" s="74">
        <f t="shared" si="2"/>
        <v>0</v>
      </c>
      <c r="G16" s="76">
        <f t="shared" si="3"/>
        <v>100</v>
      </c>
    </row>
    <row r="17" spans="1:7" ht="18.75" customHeight="1" x14ac:dyDescent="0.15">
      <c r="A17" s="117"/>
      <c r="B17" s="72" t="s">
        <v>41</v>
      </c>
      <c r="C17" s="80"/>
      <c r="D17" s="81">
        <f>SUM(D11:D16)</f>
        <v>49955000</v>
      </c>
      <c r="E17" s="81">
        <f>SUM(E11:E16)</f>
        <v>49418350</v>
      </c>
      <c r="F17" s="75">
        <f t="shared" si="0"/>
        <v>536650</v>
      </c>
      <c r="G17" s="82">
        <f t="shared" si="1"/>
        <v>98.925733159843858</v>
      </c>
    </row>
    <row r="18" spans="1:7" ht="18.75" customHeight="1" x14ac:dyDescent="0.15">
      <c r="A18" s="86" t="s">
        <v>26</v>
      </c>
      <c r="B18" s="87"/>
      <c r="C18" s="80"/>
      <c r="D18" s="88">
        <f>D8+D10+D17</f>
        <v>926343000</v>
      </c>
      <c r="E18" s="88">
        <f>E17+E10+E8</f>
        <v>918305550</v>
      </c>
      <c r="F18" s="88">
        <f t="shared" si="0"/>
        <v>8037450</v>
      </c>
      <c r="G18" s="89">
        <f t="shared" si="1"/>
        <v>99.132346225965975</v>
      </c>
    </row>
    <row r="19" spans="1:7" ht="18.75" customHeight="1" x14ac:dyDescent="0.15">
      <c r="A19" s="115" t="s">
        <v>79</v>
      </c>
      <c r="B19" s="115" t="s">
        <v>81</v>
      </c>
      <c r="C19" s="79" t="s">
        <v>47</v>
      </c>
      <c r="D19" s="74">
        <v>47760000</v>
      </c>
      <c r="E19" s="74">
        <v>49249906</v>
      </c>
      <c r="F19" s="74">
        <f t="shared" ref="F19:F37" si="4">D19-E19</f>
        <v>-1489906</v>
      </c>
      <c r="G19" s="76">
        <f t="shared" ref="G19:G37" si="5">E19/D19*100</f>
        <v>103.11956867671692</v>
      </c>
    </row>
    <row r="20" spans="1:7" ht="18.75" customHeight="1" x14ac:dyDescent="0.15">
      <c r="A20" s="116"/>
      <c r="B20" s="116"/>
      <c r="C20" s="79" t="s">
        <v>209</v>
      </c>
      <c r="D20" s="74">
        <v>39390000</v>
      </c>
      <c r="E20" s="74">
        <v>37027177</v>
      </c>
      <c r="F20" s="74">
        <f t="shared" si="4"/>
        <v>2362823</v>
      </c>
      <c r="G20" s="76">
        <f t="shared" si="5"/>
        <v>94.001464838791577</v>
      </c>
    </row>
    <row r="21" spans="1:7" ht="18.75" customHeight="1" x14ac:dyDescent="0.15">
      <c r="A21" s="116"/>
      <c r="B21" s="116"/>
      <c r="C21" s="74" t="s">
        <v>211</v>
      </c>
      <c r="D21" s="74">
        <v>4560000</v>
      </c>
      <c r="E21" s="74">
        <v>2874000</v>
      </c>
      <c r="F21" s="74">
        <f t="shared" si="4"/>
        <v>1686000</v>
      </c>
      <c r="G21" s="76">
        <f t="shared" si="5"/>
        <v>63.026315789473685</v>
      </c>
    </row>
    <row r="22" spans="1:7" ht="18.75" customHeight="1" x14ac:dyDescent="0.15">
      <c r="A22" s="116"/>
      <c r="B22" s="116"/>
      <c r="C22" s="74" t="s">
        <v>210</v>
      </c>
      <c r="D22" s="74">
        <v>1000000</v>
      </c>
      <c r="E22" s="74">
        <v>0</v>
      </c>
      <c r="F22" s="74">
        <f t="shared" si="4"/>
        <v>1000000</v>
      </c>
      <c r="G22" s="76">
        <f t="shared" si="5"/>
        <v>0</v>
      </c>
    </row>
    <row r="23" spans="1:7" ht="18.75" customHeight="1" x14ac:dyDescent="0.15">
      <c r="A23" s="116"/>
      <c r="B23" s="117"/>
      <c r="C23" s="74" t="s">
        <v>212</v>
      </c>
      <c r="D23" s="74">
        <v>25620000</v>
      </c>
      <c r="E23" s="74">
        <v>24105000</v>
      </c>
      <c r="F23" s="74">
        <f t="shared" si="4"/>
        <v>1515000</v>
      </c>
      <c r="G23" s="76">
        <f t="shared" si="5"/>
        <v>94.086651053864173</v>
      </c>
    </row>
    <row r="24" spans="1:7" ht="18.75" customHeight="1" x14ac:dyDescent="0.15">
      <c r="A24" s="116"/>
      <c r="B24" s="72" t="s">
        <v>41</v>
      </c>
      <c r="C24" s="90"/>
      <c r="D24" s="75">
        <f>SUM(D19:D23)</f>
        <v>118330000</v>
      </c>
      <c r="E24" s="75">
        <f>SUM(E19:E23)</f>
        <v>113256083</v>
      </c>
      <c r="F24" s="75">
        <f t="shared" si="4"/>
        <v>5073917</v>
      </c>
      <c r="G24" s="82">
        <f t="shared" si="5"/>
        <v>95.712062029916339</v>
      </c>
    </row>
    <row r="25" spans="1:7" ht="18.75" customHeight="1" x14ac:dyDescent="0.15">
      <c r="A25" s="116"/>
      <c r="B25" s="77" t="s">
        <v>80</v>
      </c>
      <c r="C25" s="77" t="s">
        <v>31</v>
      </c>
      <c r="D25" s="74">
        <v>960000</v>
      </c>
      <c r="E25" s="74">
        <v>1020000</v>
      </c>
      <c r="F25" s="74">
        <f t="shared" si="4"/>
        <v>-60000</v>
      </c>
      <c r="G25" s="76">
        <f t="shared" si="5"/>
        <v>106.25</v>
      </c>
    </row>
    <row r="26" spans="1:7" ht="18.75" customHeight="1" x14ac:dyDescent="0.15">
      <c r="A26" s="116"/>
      <c r="B26" s="91" t="s">
        <v>41</v>
      </c>
      <c r="C26" s="90"/>
      <c r="D26" s="75">
        <f>SUM(D25:D25)</f>
        <v>960000</v>
      </c>
      <c r="E26" s="75">
        <f>SUM(E25:E25)</f>
        <v>1020000</v>
      </c>
      <c r="F26" s="75">
        <f t="shared" si="4"/>
        <v>-60000</v>
      </c>
      <c r="G26" s="82">
        <f t="shared" si="5"/>
        <v>106.25</v>
      </c>
    </row>
    <row r="27" spans="1:7" ht="18.75" customHeight="1" x14ac:dyDescent="0.15">
      <c r="A27" s="116"/>
      <c r="B27" s="123" t="s">
        <v>61</v>
      </c>
      <c r="C27" s="74" t="s">
        <v>82</v>
      </c>
      <c r="D27" s="74">
        <v>37380000</v>
      </c>
      <c r="E27" s="74">
        <v>32464120</v>
      </c>
      <c r="F27" s="74">
        <f t="shared" si="4"/>
        <v>4915880</v>
      </c>
      <c r="G27" s="76">
        <f t="shared" si="5"/>
        <v>86.848903156768316</v>
      </c>
    </row>
    <row r="28" spans="1:7" ht="18.75" customHeight="1" x14ac:dyDescent="0.15">
      <c r="A28" s="116"/>
      <c r="B28" s="124"/>
      <c r="C28" s="74" t="s">
        <v>38</v>
      </c>
      <c r="D28" s="74">
        <v>70920000</v>
      </c>
      <c r="E28" s="74">
        <v>64470940</v>
      </c>
      <c r="F28" s="74">
        <f t="shared" si="4"/>
        <v>6449060</v>
      </c>
      <c r="G28" s="76">
        <f t="shared" si="5"/>
        <v>90.906570783981948</v>
      </c>
    </row>
    <row r="29" spans="1:7" ht="18.75" customHeight="1" x14ac:dyDescent="0.15">
      <c r="A29" s="116"/>
      <c r="B29" s="124"/>
      <c r="C29" s="74" t="s">
        <v>83</v>
      </c>
      <c r="D29" s="74">
        <v>13380000</v>
      </c>
      <c r="E29" s="74">
        <v>13080420</v>
      </c>
      <c r="F29" s="74">
        <f t="shared" si="4"/>
        <v>299580</v>
      </c>
      <c r="G29" s="76">
        <f t="shared" si="5"/>
        <v>97.76098654708521</v>
      </c>
    </row>
    <row r="30" spans="1:7" ht="18.75" customHeight="1" x14ac:dyDescent="0.15">
      <c r="A30" s="116"/>
      <c r="B30" s="124"/>
      <c r="C30" s="74" t="s">
        <v>84</v>
      </c>
      <c r="D30" s="74">
        <v>17520000</v>
      </c>
      <c r="E30" s="74">
        <v>17162670</v>
      </c>
      <c r="F30" s="74">
        <f t="shared" si="4"/>
        <v>357330</v>
      </c>
      <c r="G30" s="76">
        <f t="shared" si="5"/>
        <v>97.960445205479445</v>
      </c>
    </row>
    <row r="31" spans="1:7" ht="18.75" customHeight="1" x14ac:dyDescent="0.15">
      <c r="A31" s="116"/>
      <c r="B31" s="124"/>
      <c r="C31" s="74" t="s">
        <v>85</v>
      </c>
      <c r="D31" s="74">
        <v>8008000</v>
      </c>
      <c r="E31" s="74">
        <v>7489380</v>
      </c>
      <c r="F31" s="74">
        <f t="shared" si="4"/>
        <v>518620</v>
      </c>
      <c r="G31" s="76">
        <f t="shared" si="5"/>
        <v>93.523726273726268</v>
      </c>
    </row>
    <row r="32" spans="1:7" ht="18.75" customHeight="1" x14ac:dyDescent="0.15">
      <c r="A32" s="116"/>
      <c r="B32" s="124"/>
      <c r="C32" s="74" t="s">
        <v>58</v>
      </c>
      <c r="D32" s="74">
        <v>7680000</v>
      </c>
      <c r="E32" s="74">
        <v>6749670</v>
      </c>
      <c r="F32" s="74">
        <f t="shared" si="4"/>
        <v>930330</v>
      </c>
      <c r="G32" s="76">
        <f t="shared" si="5"/>
        <v>87.886328125000006</v>
      </c>
    </row>
    <row r="33" spans="1:7" ht="18.75" customHeight="1" x14ac:dyDescent="0.15">
      <c r="A33" s="116"/>
      <c r="B33" s="124"/>
      <c r="C33" s="74" t="s">
        <v>213</v>
      </c>
      <c r="D33" s="74">
        <v>1748000</v>
      </c>
      <c r="E33" s="74">
        <v>1714750</v>
      </c>
      <c r="F33" s="74">
        <f t="shared" si="4"/>
        <v>33250</v>
      </c>
      <c r="G33" s="76">
        <f t="shared" si="5"/>
        <v>98.097826086956516</v>
      </c>
    </row>
    <row r="34" spans="1:7" ht="18.75" customHeight="1" x14ac:dyDescent="0.15">
      <c r="A34" s="116"/>
      <c r="B34" s="124"/>
      <c r="C34" s="74" t="s">
        <v>214</v>
      </c>
      <c r="D34" s="74">
        <v>1000000</v>
      </c>
      <c r="E34" s="74">
        <v>1180000</v>
      </c>
      <c r="F34" s="74">
        <f t="shared" si="4"/>
        <v>-180000</v>
      </c>
      <c r="G34" s="76">
        <f t="shared" si="5"/>
        <v>118</v>
      </c>
    </row>
    <row r="35" spans="1:7" ht="18.75" customHeight="1" x14ac:dyDescent="0.15">
      <c r="A35" s="116"/>
      <c r="B35" s="125"/>
      <c r="C35" s="74" t="s">
        <v>215</v>
      </c>
      <c r="D35" s="74">
        <v>128000</v>
      </c>
      <c r="E35" s="74">
        <v>128000</v>
      </c>
      <c r="F35" s="74">
        <f t="shared" si="4"/>
        <v>0</v>
      </c>
      <c r="G35" s="76">
        <f t="shared" si="5"/>
        <v>100</v>
      </c>
    </row>
    <row r="36" spans="1:7" ht="18.75" customHeight="1" x14ac:dyDescent="0.15">
      <c r="A36" s="117"/>
      <c r="B36" s="92" t="s">
        <v>41</v>
      </c>
      <c r="C36" s="90"/>
      <c r="D36" s="75">
        <f>SUM(D27:D35)</f>
        <v>157764000</v>
      </c>
      <c r="E36" s="75">
        <f>SUM(E27:E35)</f>
        <v>144439950</v>
      </c>
      <c r="F36" s="75">
        <f t="shared" si="4"/>
        <v>13324050</v>
      </c>
      <c r="G36" s="82">
        <f t="shared" si="5"/>
        <v>91.554442078040623</v>
      </c>
    </row>
    <row r="37" spans="1:7" ht="18.75" customHeight="1" x14ac:dyDescent="0.15">
      <c r="A37" s="93" t="s">
        <v>26</v>
      </c>
      <c r="B37" s="94"/>
      <c r="C37" s="80"/>
      <c r="D37" s="80">
        <f>D24+D26+D36</f>
        <v>277054000</v>
      </c>
      <c r="E37" s="80">
        <f>SUM(E36+E26+E24)</f>
        <v>258716033</v>
      </c>
      <c r="F37" s="88">
        <f t="shared" si="4"/>
        <v>18337967</v>
      </c>
      <c r="G37" s="89">
        <f t="shared" si="5"/>
        <v>93.381085636735079</v>
      </c>
    </row>
    <row r="38" spans="1:7" s="7" customFormat="1" ht="18.75" customHeight="1" x14ac:dyDescent="0.15">
      <c r="A38" s="115" t="s">
        <v>89</v>
      </c>
      <c r="B38" s="115" t="s">
        <v>90</v>
      </c>
      <c r="C38" s="77" t="s">
        <v>63</v>
      </c>
      <c r="D38" s="74">
        <v>120000000</v>
      </c>
      <c r="E38" s="74">
        <v>96005123</v>
      </c>
      <c r="F38" s="74">
        <f t="shared" si="0"/>
        <v>23994877</v>
      </c>
      <c r="G38" s="76">
        <f t="shared" si="1"/>
        <v>80.00426916666666</v>
      </c>
    </row>
    <row r="39" spans="1:7" ht="18.75" customHeight="1" x14ac:dyDescent="0.15">
      <c r="A39" s="116"/>
      <c r="B39" s="116"/>
      <c r="C39" s="74" t="s">
        <v>64</v>
      </c>
      <c r="D39" s="74">
        <v>79000000</v>
      </c>
      <c r="E39" s="74">
        <v>91025462</v>
      </c>
      <c r="F39" s="74">
        <f t="shared" si="0"/>
        <v>-12025462</v>
      </c>
      <c r="G39" s="76">
        <f t="shared" si="1"/>
        <v>115.22210379746835</v>
      </c>
    </row>
    <row r="40" spans="1:7" ht="18.75" customHeight="1" x14ac:dyDescent="0.15">
      <c r="A40" s="116"/>
      <c r="B40" s="116"/>
      <c r="C40" s="95" t="s">
        <v>216</v>
      </c>
      <c r="D40" s="79">
        <v>10000000</v>
      </c>
      <c r="E40" s="84">
        <v>10003849</v>
      </c>
      <c r="F40" s="74">
        <f t="shared" si="0"/>
        <v>-3849</v>
      </c>
      <c r="G40" s="76">
        <f t="shared" si="1"/>
        <v>100.03849</v>
      </c>
    </row>
    <row r="41" spans="1:7" ht="18.75" customHeight="1" x14ac:dyDescent="0.15">
      <c r="A41" s="116"/>
      <c r="B41" s="116"/>
      <c r="C41" s="79" t="s">
        <v>217</v>
      </c>
      <c r="D41" s="79">
        <v>60000000</v>
      </c>
      <c r="E41" s="84">
        <v>35397</v>
      </c>
      <c r="F41" s="74">
        <f t="shared" si="0"/>
        <v>59964603</v>
      </c>
      <c r="G41" s="76">
        <f t="shared" si="1"/>
        <v>5.8994999999999999E-2</v>
      </c>
    </row>
    <row r="42" spans="1:7" ht="18.75" customHeight="1" x14ac:dyDescent="0.15">
      <c r="A42" s="116"/>
      <c r="B42" s="116"/>
      <c r="C42" s="79" t="s">
        <v>65</v>
      </c>
      <c r="D42" s="79">
        <v>43050000</v>
      </c>
      <c r="E42" s="84">
        <v>43055567</v>
      </c>
      <c r="F42" s="74">
        <f t="shared" si="0"/>
        <v>-5567</v>
      </c>
      <c r="G42" s="76">
        <f t="shared" si="1"/>
        <v>100.01293147502903</v>
      </c>
    </row>
    <row r="43" spans="1:7" ht="18.75" customHeight="1" x14ac:dyDescent="0.15">
      <c r="A43" s="116"/>
      <c r="B43" s="116"/>
      <c r="C43" s="79" t="s">
        <v>53</v>
      </c>
      <c r="D43" s="79">
        <v>9100000</v>
      </c>
      <c r="E43" s="84">
        <v>9100000</v>
      </c>
      <c r="F43" s="74">
        <f t="shared" si="0"/>
        <v>0</v>
      </c>
      <c r="G43" s="76">
        <f t="shared" si="1"/>
        <v>100</v>
      </c>
    </row>
    <row r="44" spans="1:7" ht="18.75" customHeight="1" x14ac:dyDescent="0.15">
      <c r="A44" s="116"/>
      <c r="B44" s="116"/>
      <c r="C44" s="79" t="s">
        <v>182</v>
      </c>
      <c r="D44" s="79">
        <v>7000000</v>
      </c>
      <c r="E44" s="84">
        <v>7003170</v>
      </c>
      <c r="F44" s="74">
        <f t="shared" si="0"/>
        <v>-3170</v>
      </c>
      <c r="G44" s="76">
        <f t="shared" si="1"/>
        <v>100.0452857142857</v>
      </c>
    </row>
    <row r="45" spans="1:7" ht="18.75" customHeight="1" x14ac:dyDescent="0.15">
      <c r="A45" s="116"/>
      <c r="B45" s="116"/>
      <c r="C45" s="79" t="s">
        <v>218</v>
      </c>
      <c r="D45" s="79">
        <v>9500000</v>
      </c>
      <c r="E45" s="84">
        <v>9504196</v>
      </c>
      <c r="F45" s="74">
        <f t="shared" si="0"/>
        <v>-4196</v>
      </c>
      <c r="G45" s="76">
        <f t="shared" si="1"/>
        <v>100.04416842105263</v>
      </c>
    </row>
    <row r="46" spans="1:7" ht="18.75" customHeight="1" x14ac:dyDescent="0.15">
      <c r="A46" s="116"/>
      <c r="B46" s="116"/>
      <c r="C46" s="79" t="s">
        <v>219</v>
      </c>
      <c r="D46" s="79">
        <v>12686000</v>
      </c>
      <c r="E46" s="84">
        <v>12685830</v>
      </c>
      <c r="F46" s="74">
        <f t="shared" si="0"/>
        <v>170</v>
      </c>
      <c r="G46" s="76">
        <f t="shared" si="1"/>
        <v>99.998659940091443</v>
      </c>
    </row>
    <row r="47" spans="1:7" ht="18.75" customHeight="1" x14ac:dyDescent="0.15">
      <c r="A47" s="117"/>
      <c r="B47" s="72" t="s">
        <v>41</v>
      </c>
      <c r="C47" s="96"/>
      <c r="D47" s="81">
        <f>SUM(D38:D46)</f>
        <v>350336000</v>
      </c>
      <c r="E47" s="75">
        <f>SUM(E38:E46)</f>
        <v>278418594</v>
      </c>
      <c r="F47" s="75">
        <f t="shared" si="0"/>
        <v>71917406</v>
      </c>
      <c r="G47" s="82">
        <f t="shared" si="1"/>
        <v>79.471876712641574</v>
      </c>
    </row>
    <row r="48" spans="1:7" ht="18.75" customHeight="1" x14ac:dyDescent="0.15">
      <c r="A48" s="93" t="s">
        <v>26</v>
      </c>
      <c r="B48" s="97"/>
      <c r="C48" s="96"/>
      <c r="D48" s="80">
        <f>D47</f>
        <v>350336000</v>
      </c>
      <c r="E48" s="80">
        <f>E47</f>
        <v>278418594</v>
      </c>
      <c r="F48" s="88">
        <f t="shared" si="0"/>
        <v>71917406</v>
      </c>
      <c r="G48" s="89">
        <f t="shared" si="1"/>
        <v>79.471876712641574</v>
      </c>
    </row>
    <row r="49" spans="1:7" ht="18.75" customHeight="1" x14ac:dyDescent="0.15">
      <c r="A49" s="115" t="s">
        <v>52</v>
      </c>
      <c r="B49" s="85" t="s">
        <v>52</v>
      </c>
      <c r="C49" s="98" t="s">
        <v>11</v>
      </c>
      <c r="D49" s="74">
        <v>50000000</v>
      </c>
      <c r="E49" s="74">
        <v>48830000</v>
      </c>
      <c r="F49" s="74">
        <f t="shared" si="0"/>
        <v>1170000</v>
      </c>
      <c r="G49" s="76">
        <f t="shared" si="1"/>
        <v>97.66</v>
      </c>
    </row>
    <row r="50" spans="1:7" ht="18.75" customHeight="1" x14ac:dyDescent="0.15">
      <c r="A50" s="117"/>
      <c r="B50" s="72" t="s">
        <v>41</v>
      </c>
      <c r="C50" s="80"/>
      <c r="D50" s="81">
        <f>+D49</f>
        <v>50000000</v>
      </c>
      <c r="E50" s="75">
        <f>+E49</f>
        <v>48830000</v>
      </c>
      <c r="F50" s="75">
        <f t="shared" si="0"/>
        <v>1170000</v>
      </c>
      <c r="G50" s="82">
        <f t="shared" si="1"/>
        <v>97.66</v>
      </c>
    </row>
    <row r="51" spans="1:7" ht="18.75" customHeight="1" x14ac:dyDescent="0.15">
      <c r="A51" s="99" t="s">
        <v>26</v>
      </c>
      <c r="B51" s="94"/>
      <c r="C51" s="80"/>
      <c r="D51" s="80">
        <f>+D50</f>
        <v>50000000</v>
      </c>
      <c r="E51" s="88">
        <f>+E50</f>
        <v>48830000</v>
      </c>
      <c r="F51" s="88">
        <f t="shared" si="0"/>
        <v>1170000</v>
      </c>
      <c r="G51" s="89">
        <f t="shared" si="1"/>
        <v>97.66</v>
      </c>
    </row>
    <row r="52" spans="1:7" ht="18.75" customHeight="1" x14ac:dyDescent="0.15">
      <c r="A52" s="115" t="s">
        <v>13</v>
      </c>
      <c r="B52" s="100" t="s">
        <v>86</v>
      </c>
      <c r="C52" s="85" t="s">
        <v>87</v>
      </c>
      <c r="D52" s="74">
        <v>250000</v>
      </c>
      <c r="E52" s="74">
        <v>132170</v>
      </c>
      <c r="F52" s="74">
        <f t="shared" si="0"/>
        <v>117830</v>
      </c>
      <c r="G52" s="76">
        <f t="shared" si="1"/>
        <v>52.868000000000002</v>
      </c>
    </row>
    <row r="53" spans="1:7" ht="18.75" customHeight="1" x14ac:dyDescent="0.15">
      <c r="A53" s="116"/>
      <c r="B53" s="72" t="s">
        <v>41</v>
      </c>
      <c r="C53" s="80"/>
      <c r="D53" s="81">
        <f>+D52</f>
        <v>250000</v>
      </c>
      <c r="E53" s="81">
        <f>+E52</f>
        <v>132170</v>
      </c>
      <c r="F53" s="75">
        <f t="shared" si="0"/>
        <v>117830</v>
      </c>
      <c r="G53" s="82">
        <f t="shared" si="1"/>
        <v>52.868000000000002</v>
      </c>
    </row>
    <row r="54" spans="1:7" ht="18.75" customHeight="1" x14ac:dyDescent="0.15">
      <c r="A54" s="116"/>
      <c r="B54" s="74" t="s">
        <v>50</v>
      </c>
      <c r="C54" s="77" t="s">
        <v>88</v>
      </c>
      <c r="D54" s="74">
        <v>100000</v>
      </c>
      <c r="E54" s="74">
        <v>261</v>
      </c>
      <c r="F54" s="74">
        <f t="shared" si="0"/>
        <v>99739</v>
      </c>
      <c r="G54" s="76">
        <f t="shared" si="1"/>
        <v>0.26100000000000001</v>
      </c>
    </row>
    <row r="55" spans="1:7" ht="18.75" customHeight="1" x14ac:dyDescent="0.15">
      <c r="A55" s="117"/>
      <c r="B55" s="101" t="s">
        <v>41</v>
      </c>
      <c r="C55" s="102"/>
      <c r="D55" s="81">
        <f>D54</f>
        <v>100000</v>
      </c>
      <c r="E55" s="81">
        <f>E54</f>
        <v>261</v>
      </c>
      <c r="F55" s="75">
        <f t="shared" si="0"/>
        <v>99739</v>
      </c>
      <c r="G55" s="82">
        <f t="shared" si="1"/>
        <v>0.26100000000000001</v>
      </c>
    </row>
    <row r="56" spans="1:7" ht="18.75" customHeight="1" x14ac:dyDescent="0.15">
      <c r="A56" s="103" t="s">
        <v>26</v>
      </c>
      <c r="B56" s="104"/>
      <c r="C56" s="105"/>
      <c r="D56" s="80">
        <f>SUM(+D55+D53)</f>
        <v>350000</v>
      </c>
      <c r="E56" s="80">
        <f>SUM(+E55+E53)</f>
        <v>132431</v>
      </c>
      <c r="F56" s="88">
        <f t="shared" si="0"/>
        <v>217569</v>
      </c>
      <c r="G56" s="89">
        <f t="shared" si="1"/>
        <v>37.837428571428575</v>
      </c>
    </row>
    <row r="57" spans="1:7" ht="18.75" customHeight="1" x14ac:dyDescent="0.15">
      <c r="A57" s="115" t="s">
        <v>33</v>
      </c>
      <c r="B57" s="115" t="s">
        <v>51</v>
      </c>
      <c r="C57" s="79" t="s">
        <v>220</v>
      </c>
      <c r="D57" s="74">
        <v>1624231</v>
      </c>
      <c r="E57" s="74">
        <v>17198358</v>
      </c>
      <c r="F57" s="74">
        <f t="shared" si="0"/>
        <v>-15574127</v>
      </c>
      <c r="G57" s="76">
        <f>E57/D57*100</f>
        <v>1058.8615781868466</v>
      </c>
    </row>
    <row r="58" spans="1:7" ht="18.75" customHeight="1" x14ac:dyDescent="0.15">
      <c r="A58" s="116"/>
      <c r="B58" s="116"/>
      <c r="C58" s="77" t="s">
        <v>183</v>
      </c>
      <c r="D58" s="79">
        <v>5651865</v>
      </c>
      <c r="E58" s="79">
        <v>10251405</v>
      </c>
      <c r="F58" s="74">
        <v>0</v>
      </c>
      <c r="G58" s="76">
        <f>E58/D58*100</f>
        <v>181.38092470361553</v>
      </c>
    </row>
    <row r="59" spans="1:7" ht="18.75" customHeight="1" x14ac:dyDescent="0.15">
      <c r="A59" s="116"/>
      <c r="B59" s="116"/>
      <c r="C59" s="77" t="s">
        <v>147</v>
      </c>
      <c r="D59" s="79">
        <v>7205004</v>
      </c>
      <c r="E59" s="79">
        <v>12965004</v>
      </c>
      <c r="F59" s="74">
        <f t="shared" si="0"/>
        <v>-5760000</v>
      </c>
      <c r="G59" s="76">
        <f t="shared" ref="G59:G74" si="6">E59/D59*100</f>
        <v>179.94443861516248</v>
      </c>
    </row>
    <row r="60" spans="1:7" ht="18.75" customHeight="1" x14ac:dyDescent="0.15">
      <c r="A60" s="116"/>
      <c r="B60" s="116"/>
      <c r="C60" s="77" t="s">
        <v>146</v>
      </c>
      <c r="D60" s="79">
        <v>21840392</v>
      </c>
      <c r="E60" s="79">
        <v>32977818</v>
      </c>
      <c r="F60" s="74">
        <f t="shared" si="0"/>
        <v>-11137426</v>
      </c>
      <c r="G60" s="76">
        <f t="shared" si="6"/>
        <v>150.99462500489918</v>
      </c>
    </row>
    <row r="61" spans="1:7" ht="18.75" customHeight="1" x14ac:dyDescent="0.15">
      <c r="A61" s="116"/>
      <c r="B61" s="116"/>
      <c r="C61" s="77" t="s">
        <v>145</v>
      </c>
      <c r="D61" s="79">
        <v>63</v>
      </c>
      <c r="E61" s="79">
        <v>0</v>
      </c>
      <c r="F61" s="74">
        <f t="shared" si="0"/>
        <v>63</v>
      </c>
      <c r="G61" s="76">
        <f t="shared" si="6"/>
        <v>0</v>
      </c>
    </row>
    <row r="62" spans="1:7" ht="18.75" customHeight="1" x14ac:dyDescent="0.15">
      <c r="A62" s="116"/>
      <c r="B62" s="116"/>
      <c r="C62" s="77" t="s">
        <v>53</v>
      </c>
      <c r="D62" s="79">
        <v>0</v>
      </c>
      <c r="E62" s="79">
        <v>900930</v>
      </c>
      <c r="F62" s="74">
        <f t="shared" si="0"/>
        <v>-900930</v>
      </c>
      <c r="G62" s="76">
        <v>0</v>
      </c>
    </row>
    <row r="63" spans="1:7" ht="18.75" customHeight="1" x14ac:dyDescent="0.15">
      <c r="A63" s="116"/>
      <c r="B63" s="116"/>
      <c r="C63" s="77" t="s">
        <v>55</v>
      </c>
      <c r="D63" s="79">
        <v>0</v>
      </c>
      <c r="E63" s="79">
        <v>12493935</v>
      </c>
      <c r="F63" s="74">
        <f t="shared" si="0"/>
        <v>-12493935</v>
      </c>
      <c r="G63" s="76">
        <v>0</v>
      </c>
    </row>
    <row r="64" spans="1:7" ht="18.75" customHeight="1" x14ac:dyDescent="0.15">
      <c r="A64" s="116"/>
      <c r="B64" s="116"/>
      <c r="C64" s="77" t="s">
        <v>221</v>
      </c>
      <c r="D64" s="79">
        <v>0</v>
      </c>
      <c r="E64" s="79">
        <v>118590</v>
      </c>
      <c r="F64" s="74">
        <f t="shared" si="0"/>
        <v>-118590</v>
      </c>
      <c r="G64" s="76">
        <v>0</v>
      </c>
    </row>
    <row r="65" spans="1:7" ht="18.75" customHeight="1" x14ac:dyDescent="0.15">
      <c r="A65" s="116"/>
      <c r="B65" s="116"/>
      <c r="C65" s="77" t="s">
        <v>144</v>
      </c>
      <c r="D65" s="79">
        <v>32634016</v>
      </c>
      <c r="E65" s="79">
        <v>30757926</v>
      </c>
      <c r="F65" s="74">
        <f t="shared" si="0"/>
        <v>1876090</v>
      </c>
      <c r="G65" s="76">
        <f t="shared" si="6"/>
        <v>94.251121284000106</v>
      </c>
    </row>
    <row r="66" spans="1:7" ht="18.75" customHeight="1" x14ac:dyDescent="0.15">
      <c r="A66" s="116"/>
      <c r="B66" s="116"/>
      <c r="C66" s="77" t="s">
        <v>143</v>
      </c>
      <c r="D66" s="79">
        <v>506179</v>
      </c>
      <c r="E66" s="79">
        <v>956976</v>
      </c>
      <c r="F66" s="74">
        <f t="shared" si="0"/>
        <v>-450797</v>
      </c>
      <c r="G66" s="76">
        <f t="shared" si="6"/>
        <v>189.05881121105378</v>
      </c>
    </row>
    <row r="67" spans="1:7" ht="18.75" customHeight="1" x14ac:dyDescent="0.15">
      <c r="A67" s="116"/>
      <c r="B67" s="116"/>
      <c r="C67" s="77" t="s">
        <v>142</v>
      </c>
      <c r="D67" s="79">
        <v>28564652</v>
      </c>
      <c r="E67" s="79">
        <v>54624835</v>
      </c>
      <c r="F67" s="74">
        <f t="shared" si="0"/>
        <v>-26060183</v>
      </c>
      <c r="G67" s="76">
        <f t="shared" si="6"/>
        <v>191.23227897192658</v>
      </c>
    </row>
    <row r="68" spans="1:7" ht="18.75" customHeight="1" x14ac:dyDescent="0.15">
      <c r="A68" s="116"/>
      <c r="B68" s="116"/>
      <c r="C68" s="77" t="s">
        <v>141</v>
      </c>
      <c r="D68" s="79">
        <v>2393668</v>
      </c>
      <c r="E68" s="79">
        <v>7301802</v>
      </c>
      <c r="F68" s="74">
        <f t="shared" si="0"/>
        <v>-4908134</v>
      </c>
      <c r="G68" s="76">
        <f t="shared" si="6"/>
        <v>305.0465645193903</v>
      </c>
    </row>
    <row r="69" spans="1:7" ht="18.75" customHeight="1" x14ac:dyDescent="0.15">
      <c r="A69" s="116"/>
      <c r="B69" s="116"/>
      <c r="C69" s="77" t="s">
        <v>150</v>
      </c>
      <c r="D69" s="79">
        <v>6067418</v>
      </c>
      <c r="E69" s="79">
        <v>2839902</v>
      </c>
      <c r="F69" s="74">
        <f t="shared" si="0"/>
        <v>3227516</v>
      </c>
      <c r="G69" s="76">
        <f t="shared" si="6"/>
        <v>46.805774713395387</v>
      </c>
    </row>
    <row r="70" spans="1:7" ht="18.75" customHeight="1" x14ac:dyDescent="0.15">
      <c r="A70" s="116"/>
      <c r="B70" s="116"/>
      <c r="C70" s="77" t="s">
        <v>148</v>
      </c>
      <c r="D70" s="79">
        <v>238669</v>
      </c>
      <c r="E70" s="79">
        <v>307408</v>
      </c>
      <c r="F70" s="74">
        <f t="shared" si="0"/>
        <v>-68739</v>
      </c>
      <c r="G70" s="76">
        <f t="shared" si="6"/>
        <v>128.80097540945829</v>
      </c>
    </row>
    <row r="71" spans="1:7" ht="18.75" customHeight="1" x14ac:dyDescent="0.15">
      <c r="A71" s="116"/>
      <c r="B71" s="116"/>
      <c r="C71" s="77" t="s">
        <v>149</v>
      </c>
      <c r="D71" s="79">
        <v>680708</v>
      </c>
      <c r="E71" s="79">
        <v>2070708</v>
      </c>
      <c r="F71" s="74">
        <f t="shared" si="0"/>
        <v>-1390000</v>
      </c>
      <c r="G71" s="76">
        <f t="shared" si="6"/>
        <v>304.19915734793773</v>
      </c>
    </row>
    <row r="72" spans="1:7" ht="18.75" customHeight="1" x14ac:dyDescent="0.15">
      <c r="A72" s="116"/>
      <c r="B72" s="116"/>
      <c r="C72" s="77" t="s">
        <v>151</v>
      </c>
      <c r="D72" s="79">
        <v>1640670</v>
      </c>
      <c r="E72" s="79">
        <v>1602</v>
      </c>
      <c r="F72" s="74">
        <f t="shared" si="0"/>
        <v>1639068</v>
      </c>
      <c r="G72" s="76">
        <f t="shared" si="6"/>
        <v>9.7643036076724754E-2</v>
      </c>
    </row>
    <row r="73" spans="1:7" ht="18.75" customHeight="1" x14ac:dyDescent="0.15">
      <c r="A73" s="116"/>
      <c r="B73" s="116"/>
      <c r="C73" s="77" t="s">
        <v>152</v>
      </c>
      <c r="D73" s="79">
        <v>300325</v>
      </c>
      <c r="E73" s="79">
        <v>0</v>
      </c>
      <c r="F73" s="74">
        <f t="shared" si="0"/>
        <v>300325</v>
      </c>
      <c r="G73" s="76">
        <f t="shared" si="6"/>
        <v>0</v>
      </c>
    </row>
    <row r="74" spans="1:7" ht="18.75" customHeight="1" x14ac:dyDescent="0.15">
      <c r="A74" s="116"/>
      <c r="B74" s="117"/>
      <c r="C74" s="77" t="s">
        <v>59</v>
      </c>
      <c r="D74" s="79">
        <v>2611</v>
      </c>
      <c r="E74" s="79">
        <v>2065082</v>
      </c>
      <c r="F74" s="74">
        <f t="shared" si="0"/>
        <v>-2062471</v>
      </c>
      <c r="G74" s="76">
        <f t="shared" si="6"/>
        <v>79091.612409038673</v>
      </c>
    </row>
    <row r="75" spans="1:7" ht="18.75" customHeight="1" x14ac:dyDescent="0.15">
      <c r="A75" s="117"/>
      <c r="B75" s="72" t="s">
        <v>41</v>
      </c>
      <c r="C75" s="96"/>
      <c r="D75" s="81">
        <f>SUM(D57:D74)</f>
        <v>109350471</v>
      </c>
      <c r="E75" s="81">
        <f>SUM(E57:E74)</f>
        <v>187832281</v>
      </c>
      <c r="F75" s="75">
        <f>D75-E75</f>
        <v>-78481810</v>
      </c>
      <c r="G75" s="82">
        <f>E75/D75*100</f>
        <v>171.77089342395243</v>
      </c>
    </row>
    <row r="76" spans="1:7" ht="18.75" customHeight="1" x14ac:dyDescent="0.15">
      <c r="A76" s="93" t="s">
        <v>26</v>
      </c>
      <c r="B76" s="97"/>
      <c r="C76" s="96"/>
      <c r="D76" s="80">
        <f>+D75</f>
        <v>109350471</v>
      </c>
      <c r="E76" s="88">
        <f>+E75</f>
        <v>187832281</v>
      </c>
      <c r="F76" s="88">
        <f>D76-E76</f>
        <v>-78481810</v>
      </c>
      <c r="G76" s="89">
        <f>E76/D76*100</f>
        <v>171.77089342395243</v>
      </c>
    </row>
    <row r="77" spans="1:7" ht="18.75" customHeight="1" x14ac:dyDescent="0.15">
      <c r="A77" s="9" t="s">
        <v>34</v>
      </c>
      <c r="B77" s="10"/>
      <c r="C77" s="11"/>
      <c r="D77" s="11">
        <f>SUM(+D56+D76+D51+D48+D18+D37)</f>
        <v>1713433471</v>
      </c>
      <c r="E77" s="11">
        <f>SUM(+E56+E76+E51+E48+E18+E37)</f>
        <v>1692234889</v>
      </c>
      <c r="F77" s="12">
        <f t="shared" si="0"/>
        <v>21198582</v>
      </c>
      <c r="G77" s="13">
        <f t="shared" si="1"/>
        <v>98.762800986511138</v>
      </c>
    </row>
    <row r="78" spans="1:7" ht="24.75" customHeight="1" x14ac:dyDescent="0.15"/>
    <row r="79" spans="1:7" ht="24.75" customHeight="1" x14ac:dyDescent="0.15"/>
    <row r="80" spans="1:7" ht="24.75" customHeight="1" x14ac:dyDescent="0.15"/>
    <row r="81" spans="1:7" ht="24.75" customHeight="1" x14ac:dyDescent="0.15"/>
    <row r="82" spans="1:7" ht="24.75" customHeight="1" x14ac:dyDescent="0.15"/>
    <row r="83" spans="1:7" ht="24.75" customHeight="1" x14ac:dyDescent="0.15"/>
    <row r="84" spans="1:7" ht="24.75" customHeight="1" x14ac:dyDescent="0.15"/>
    <row r="85" spans="1:7" ht="31.5" customHeight="1" x14ac:dyDescent="0.15">
      <c r="A85" s="110" t="s">
        <v>222</v>
      </c>
      <c r="B85" s="110"/>
      <c r="C85" s="110"/>
      <c r="D85" s="110"/>
      <c r="E85" s="110"/>
      <c r="F85" s="110"/>
      <c r="G85" s="110"/>
    </row>
    <row r="86" spans="1:7" ht="18.75" customHeight="1" x14ac:dyDescent="0.15">
      <c r="A86" s="118" t="s">
        <v>17</v>
      </c>
      <c r="B86" s="118"/>
      <c r="C86" s="118"/>
      <c r="D86" s="118"/>
      <c r="E86" s="118"/>
      <c r="F86" s="118"/>
      <c r="G86" s="118"/>
    </row>
    <row r="87" spans="1:7" ht="18.75" customHeight="1" x14ac:dyDescent="0.15">
      <c r="A87" s="119" t="s">
        <v>223</v>
      </c>
      <c r="B87" s="119"/>
      <c r="C87" s="28"/>
      <c r="D87" s="29"/>
      <c r="E87" s="29"/>
      <c r="F87" s="29"/>
      <c r="G87" s="67" t="s">
        <v>18</v>
      </c>
    </row>
    <row r="88" spans="1:7" ht="18.75" customHeight="1" x14ac:dyDescent="0.15">
      <c r="A88" s="30" t="s">
        <v>19</v>
      </c>
      <c r="B88" s="30" t="s">
        <v>20</v>
      </c>
      <c r="C88" s="30" t="s">
        <v>21</v>
      </c>
      <c r="D88" s="30" t="s">
        <v>139</v>
      </c>
      <c r="E88" s="30" t="s">
        <v>140</v>
      </c>
      <c r="F88" s="30" t="s">
        <v>153</v>
      </c>
      <c r="G88" s="30" t="s">
        <v>135</v>
      </c>
    </row>
    <row r="89" spans="1:7" ht="18.75" customHeight="1" x14ac:dyDescent="0.15">
      <c r="A89" s="126" t="s">
        <v>66</v>
      </c>
      <c r="B89" s="126" t="s">
        <v>67</v>
      </c>
      <c r="C89" s="31" t="s">
        <v>138</v>
      </c>
      <c r="D89" s="32">
        <v>322010000</v>
      </c>
      <c r="E89" s="32">
        <v>322010000</v>
      </c>
      <c r="F89" s="32">
        <f>D89-E89</f>
        <v>0</v>
      </c>
      <c r="G89" s="33">
        <f>E89/D89*100</f>
        <v>100</v>
      </c>
    </row>
    <row r="90" spans="1:7" ht="18.75" customHeight="1" x14ac:dyDescent="0.15">
      <c r="A90" s="127"/>
      <c r="B90" s="127"/>
      <c r="C90" s="34" t="s">
        <v>23</v>
      </c>
      <c r="D90" s="26">
        <v>144892800</v>
      </c>
      <c r="E90" s="26">
        <v>142339720</v>
      </c>
      <c r="F90" s="32">
        <f t="shared" ref="F90:F155" si="7">D90-E90</f>
        <v>2553080</v>
      </c>
      <c r="G90" s="35">
        <f t="shared" ref="G90:G146" si="8">E90/D90*100</f>
        <v>98.237952472448598</v>
      </c>
    </row>
    <row r="91" spans="1:7" s="6" customFormat="1" ht="18.75" customHeight="1" x14ac:dyDescent="0.15">
      <c r="A91" s="127"/>
      <c r="B91" s="127"/>
      <c r="C91" s="34" t="s">
        <v>24</v>
      </c>
      <c r="D91" s="26">
        <v>137172000</v>
      </c>
      <c r="E91" s="26">
        <v>134302120</v>
      </c>
      <c r="F91" s="32">
        <f t="shared" si="7"/>
        <v>2869880</v>
      </c>
      <c r="G91" s="35">
        <f t="shared" si="8"/>
        <v>97.907823754118922</v>
      </c>
    </row>
    <row r="92" spans="1:7" s="6" customFormat="1" ht="18.75" customHeight="1" x14ac:dyDescent="0.15">
      <c r="A92" s="127"/>
      <c r="B92" s="127"/>
      <c r="C92" s="26" t="s">
        <v>92</v>
      </c>
      <c r="D92" s="36">
        <v>30540000</v>
      </c>
      <c r="E92" s="34">
        <v>0</v>
      </c>
      <c r="F92" s="32">
        <f t="shared" si="7"/>
        <v>30540000</v>
      </c>
      <c r="G92" s="35">
        <f>E92/D92*100</f>
        <v>0</v>
      </c>
    </row>
    <row r="93" spans="1:7" s="7" customFormat="1" ht="18.75" customHeight="1" x14ac:dyDescent="0.15">
      <c r="A93" s="127"/>
      <c r="B93" s="127"/>
      <c r="C93" s="34" t="s">
        <v>25</v>
      </c>
      <c r="D93" s="37">
        <v>50337400</v>
      </c>
      <c r="E93" s="26">
        <v>49889240</v>
      </c>
      <c r="F93" s="32">
        <f t="shared" si="7"/>
        <v>448160</v>
      </c>
      <c r="G93" s="35">
        <f t="shared" si="8"/>
        <v>99.109687826546462</v>
      </c>
    </row>
    <row r="94" spans="1:7" s="7" customFormat="1" ht="18.75" customHeight="1" x14ac:dyDescent="0.15">
      <c r="A94" s="127"/>
      <c r="B94" s="128"/>
      <c r="C94" s="26" t="s">
        <v>91</v>
      </c>
      <c r="D94" s="37">
        <v>56863901</v>
      </c>
      <c r="E94" s="26">
        <v>47844940</v>
      </c>
      <c r="F94" s="32">
        <f t="shared" si="7"/>
        <v>9018961</v>
      </c>
      <c r="G94" s="35">
        <f t="shared" si="8"/>
        <v>84.139390999572825</v>
      </c>
    </row>
    <row r="95" spans="1:7" ht="18.75" customHeight="1" x14ac:dyDescent="0.15">
      <c r="A95" s="127"/>
      <c r="B95" s="38" t="s">
        <v>41</v>
      </c>
      <c r="C95" s="39" t="s">
        <v>22</v>
      </c>
      <c r="D95" s="40">
        <f>SUM(D89:D94)</f>
        <v>741816101</v>
      </c>
      <c r="E95" s="40">
        <f>SUM(E89:E94)</f>
        <v>696386020</v>
      </c>
      <c r="F95" s="41">
        <f t="shared" si="7"/>
        <v>45430081</v>
      </c>
      <c r="G95" s="42">
        <f t="shared" si="8"/>
        <v>93.875829745571934</v>
      </c>
    </row>
    <row r="96" spans="1:7" ht="18.75" customHeight="1" x14ac:dyDescent="0.15">
      <c r="A96" s="127"/>
      <c r="B96" s="132" t="s">
        <v>225</v>
      </c>
      <c r="C96" s="31" t="s">
        <v>27</v>
      </c>
      <c r="D96" s="26">
        <v>29640000</v>
      </c>
      <c r="E96" s="26">
        <v>29616200</v>
      </c>
      <c r="F96" s="32">
        <f t="shared" si="7"/>
        <v>23800</v>
      </c>
      <c r="G96" s="35">
        <f t="shared" si="8"/>
        <v>99.919703103913633</v>
      </c>
    </row>
    <row r="97" spans="1:7" ht="18.75" customHeight="1" x14ac:dyDescent="0.15">
      <c r="A97" s="127"/>
      <c r="B97" s="127"/>
      <c r="C97" s="34" t="s">
        <v>28</v>
      </c>
      <c r="D97" s="26">
        <v>1200000</v>
      </c>
      <c r="E97" s="26">
        <v>1200000</v>
      </c>
      <c r="F97" s="32">
        <f t="shared" si="7"/>
        <v>0</v>
      </c>
      <c r="G97" s="35">
        <f t="shared" si="8"/>
        <v>100</v>
      </c>
    </row>
    <row r="98" spans="1:7" ht="18.75" customHeight="1" x14ac:dyDescent="0.15">
      <c r="A98" s="127"/>
      <c r="B98" s="127"/>
      <c r="C98" s="34" t="s">
        <v>29</v>
      </c>
      <c r="D98" s="26">
        <v>2570000</v>
      </c>
      <c r="E98" s="26">
        <v>2567970</v>
      </c>
      <c r="F98" s="32">
        <f t="shared" si="7"/>
        <v>2030</v>
      </c>
      <c r="G98" s="35">
        <f t="shared" si="8"/>
        <v>99.921011673151753</v>
      </c>
    </row>
    <row r="99" spans="1:7" ht="18.75" customHeight="1" x14ac:dyDescent="0.15">
      <c r="A99" s="127"/>
      <c r="B99" s="128"/>
      <c r="C99" s="34" t="s">
        <v>40</v>
      </c>
      <c r="D99" s="26">
        <v>3035444</v>
      </c>
      <c r="E99" s="26">
        <v>2964810</v>
      </c>
      <c r="F99" s="32">
        <f t="shared" si="7"/>
        <v>70634</v>
      </c>
      <c r="G99" s="35">
        <f t="shared" si="8"/>
        <v>97.673025758340458</v>
      </c>
    </row>
    <row r="100" spans="1:7" ht="18.75" customHeight="1" x14ac:dyDescent="0.15">
      <c r="A100" s="128"/>
      <c r="B100" s="38" t="s">
        <v>41</v>
      </c>
      <c r="C100" s="43" t="s">
        <v>22</v>
      </c>
      <c r="D100" s="40">
        <f>SUM(D96:D99)</f>
        <v>36445444</v>
      </c>
      <c r="E100" s="40">
        <f>SUM(E96:E99)</f>
        <v>36348980</v>
      </c>
      <c r="F100" s="32">
        <f t="shared" si="7"/>
        <v>96464</v>
      </c>
      <c r="G100" s="42">
        <f t="shared" si="8"/>
        <v>99.735319454470087</v>
      </c>
    </row>
    <row r="101" spans="1:7" ht="18.75" customHeight="1" x14ac:dyDescent="0.15">
      <c r="A101" s="44" t="s">
        <v>26</v>
      </c>
      <c r="B101" s="38" t="s">
        <v>22</v>
      </c>
      <c r="C101" s="43"/>
      <c r="D101" s="43">
        <f>SUM(+D100+D95)</f>
        <v>778261545</v>
      </c>
      <c r="E101" s="43">
        <f>SUM(+E100+E95)</f>
        <v>732735000</v>
      </c>
      <c r="F101" s="45">
        <f t="shared" si="7"/>
        <v>45526545</v>
      </c>
      <c r="G101" s="46">
        <f t="shared" si="8"/>
        <v>94.150225551745592</v>
      </c>
    </row>
    <row r="102" spans="1:7" ht="18.75" customHeight="1" x14ac:dyDescent="0.15">
      <c r="A102" s="126" t="s">
        <v>66</v>
      </c>
      <c r="B102" s="126" t="s">
        <v>68</v>
      </c>
      <c r="C102" s="34" t="s">
        <v>42</v>
      </c>
      <c r="D102" s="26">
        <v>300000</v>
      </c>
      <c r="E102" s="26">
        <v>148920</v>
      </c>
      <c r="F102" s="32">
        <f t="shared" si="7"/>
        <v>151080</v>
      </c>
      <c r="G102" s="35">
        <f t="shared" si="8"/>
        <v>49.64</v>
      </c>
    </row>
    <row r="103" spans="1:7" ht="18.75" customHeight="1" x14ac:dyDescent="0.15">
      <c r="A103" s="127"/>
      <c r="B103" s="127"/>
      <c r="C103" s="34" t="s">
        <v>184</v>
      </c>
      <c r="D103" s="26">
        <v>300000</v>
      </c>
      <c r="E103" s="26">
        <v>100000</v>
      </c>
      <c r="F103" s="32">
        <f t="shared" si="7"/>
        <v>200000</v>
      </c>
      <c r="G103" s="35">
        <f t="shared" si="8"/>
        <v>33.333333333333329</v>
      </c>
    </row>
    <row r="104" spans="1:7" ht="18.75" customHeight="1" x14ac:dyDescent="0.15">
      <c r="A104" s="127"/>
      <c r="B104" s="128"/>
      <c r="C104" s="34" t="s">
        <v>36</v>
      </c>
      <c r="D104" s="26">
        <v>300000</v>
      </c>
      <c r="E104" s="26">
        <v>194200</v>
      </c>
      <c r="F104" s="32">
        <f t="shared" si="7"/>
        <v>105800</v>
      </c>
      <c r="G104" s="35">
        <f t="shared" si="8"/>
        <v>64.733333333333334</v>
      </c>
    </row>
    <row r="105" spans="1:7" ht="18.75" customHeight="1" x14ac:dyDescent="0.15">
      <c r="A105" s="127"/>
      <c r="B105" s="38" t="s">
        <v>41</v>
      </c>
      <c r="C105" s="43" t="s">
        <v>22</v>
      </c>
      <c r="D105" s="40">
        <f>SUM(D102:D104)</f>
        <v>900000</v>
      </c>
      <c r="E105" s="40">
        <f>SUM(E102:E104)</f>
        <v>443120</v>
      </c>
      <c r="F105" s="27">
        <f t="shared" si="7"/>
        <v>456880</v>
      </c>
      <c r="G105" s="42">
        <f t="shared" si="8"/>
        <v>49.235555555555557</v>
      </c>
    </row>
    <row r="106" spans="1:7" ht="18.75" customHeight="1" x14ac:dyDescent="0.15">
      <c r="A106" s="127"/>
      <c r="B106" s="126" t="s">
        <v>69</v>
      </c>
      <c r="C106" s="34" t="s">
        <v>93</v>
      </c>
      <c r="D106" s="26">
        <v>316800</v>
      </c>
      <c r="E106" s="26">
        <v>310250</v>
      </c>
      <c r="F106" s="32">
        <f t="shared" si="7"/>
        <v>6550</v>
      </c>
      <c r="G106" s="35">
        <f t="shared" si="8"/>
        <v>97.932449494949495</v>
      </c>
    </row>
    <row r="107" spans="1:7" ht="18.75" customHeight="1" x14ac:dyDescent="0.15">
      <c r="A107" s="127"/>
      <c r="B107" s="127"/>
      <c r="C107" s="34" t="s">
        <v>30</v>
      </c>
      <c r="D107" s="26">
        <v>16600000</v>
      </c>
      <c r="E107" s="26">
        <v>15341125</v>
      </c>
      <c r="F107" s="32">
        <f t="shared" si="7"/>
        <v>1258875</v>
      </c>
      <c r="G107" s="35">
        <f t="shared" si="8"/>
        <v>92.416415662650593</v>
      </c>
    </row>
    <row r="108" spans="1:7" ht="18.75" customHeight="1" x14ac:dyDescent="0.15">
      <c r="A108" s="127"/>
      <c r="B108" s="127"/>
      <c r="C108" s="34" t="s">
        <v>71</v>
      </c>
      <c r="D108" s="26">
        <v>27900000</v>
      </c>
      <c r="E108" s="26">
        <v>24749530</v>
      </c>
      <c r="F108" s="32">
        <f t="shared" si="7"/>
        <v>3150470</v>
      </c>
      <c r="G108" s="35">
        <f t="shared" si="8"/>
        <v>88.707992831541219</v>
      </c>
    </row>
    <row r="109" spans="1:7" ht="18.75" customHeight="1" x14ac:dyDescent="0.15">
      <c r="A109" s="127"/>
      <c r="B109" s="127"/>
      <c r="C109" s="34" t="s">
        <v>185</v>
      </c>
      <c r="D109" s="26">
        <v>9600000</v>
      </c>
      <c r="E109" s="26">
        <v>8254390</v>
      </c>
      <c r="F109" s="32">
        <f t="shared" si="7"/>
        <v>1345610</v>
      </c>
      <c r="G109" s="35">
        <f t="shared" si="8"/>
        <v>85.983229166666661</v>
      </c>
    </row>
    <row r="110" spans="1:7" ht="18.75" customHeight="1" x14ac:dyDescent="0.15">
      <c r="A110" s="127"/>
      <c r="B110" s="127"/>
      <c r="C110" s="34" t="s">
        <v>72</v>
      </c>
      <c r="D110" s="26">
        <v>6600000</v>
      </c>
      <c r="E110" s="26">
        <v>4638610</v>
      </c>
      <c r="F110" s="32">
        <f t="shared" si="7"/>
        <v>1961390</v>
      </c>
      <c r="G110" s="35">
        <f t="shared" si="8"/>
        <v>70.281969696969696</v>
      </c>
    </row>
    <row r="111" spans="1:7" ht="18.75" customHeight="1" x14ac:dyDescent="0.15">
      <c r="A111" s="127"/>
      <c r="B111" s="127"/>
      <c r="C111" s="34" t="s">
        <v>49</v>
      </c>
      <c r="D111" s="37">
        <v>3240000</v>
      </c>
      <c r="E111" s="26">
        <v>2462223</v>
      </c>
      <c r="F111" s="32">
        <f t="shared" si="7"/>
        <v>777777</v>
      </c>
      <c r="G111" s="35">
        <f t="shared" si="8"/>
        <v>75.994537037037034</v>
      </c>
    </row>
    <row r="112" spans="1:7" ht="18.75" customHeight="1" x14ac:dyDescent="0.15">
      <c r="A112" s="127"/>
      <c r="B112" s="127"/>
      <c r="C112" s="47" t="s">
        <v>70</v>
      </c>
      <c r="D112" s="37">
        <v>1250000</v>
      </c>
      <c r="E112" s="26">
        <v>848000</v>
      </c>
      <c r="F112" s="32">
        <f t="shared" si="7"/>
        <v>402000</v>
      </c>
      <c r="G112" s="35">
        <f t="shared" si="8"/>
        <v>67.84</v>
      </c>
    </row>
    <row r="113" spans="1:7" ht="18.75" customHeight="1" x14ac:dyDescent="0.15">
      <c r="A113" s="127"/>
      <c r="B113" s="128"/>
      <c r="C113" s="47" t="s">
        <v>94</v>
      </c>
      <c r="D113" s="26">
        <v>3830000</v>
      </c>
      <c r="E113" s="26">
        <v>2353930</v>
      </c>
      <c r="F113" s="32">
        <f t="shared" si="7"/>
        <v>1476070</v>
      </c>
      <c r="G113" s="35">
        <f t="shared" si="8"/>
        <v>61.460313315926896</v>
      </c>
    </row>
    <row r="114" spans="1:7" ht="18.75" customHeight="1" x14ac:dyDescent="0.15">
      <c r="A114" s="128"/>
      <c r="B114" s="44" t="s">
        <v>41</v>
      </c>
      <c r="C114" s="48"/>
      <c r="D114" s="40">
        <f>SUM(D106:D113)</f>
        <v>69336800</v>
      </c>
      <c r="E114" s="40">
        <f>SUM(E106:E113)</f>
        <v>58958058</v>
      </c>
      <c r="F114" s="41">
        <f t="shared" si="7"/>
        <v>10378742</v>
      </c>
      <c r="G114" s="42">
        <f t="shared" si="8"/>
        <v>85.031409006472757</v>
      </c>
    </row>
    <row r="115" spans="1:7" ht="18.75" customHeight="1" x14ac:dyDescent="0.15">
      <c r="A115" s="44" t="s">
        <v>26</v>
      </c>
      <c r="B115" s="38"/>
      <c r="C115" s="43"/>
      <c r="D115" s="49">
        <f>SUM(D114+D105)</f>
        <v>70236800</v>
      </c>
      <c r="E115" s="43">
        <f>SUM(E114+E105)</f>
        <v>59401178</v>
      </c>
      <c r="F115" s="45">
        <f t="shared" si="7"/>
        <v>10835622</v>
      </c>
      <c r="G115" s="46">
        <f t="shared" si="8"/>
        <v>84.572728256412589</v>
      </c>
    </row>
    <row r="116" spans="1:7" ht="18.75" customHeight="1" x14ac:dyDescent="0.15">
      <c r="A116" s="126" t="s">
        <v>43</v>
      </c>
      <c r="B116" s="126" t="s">
        <v>44</v>
      </c>
      <c r="C116" s="31" t="s">
        <v>44</v>
      </c>
      <c r="D116" s="26">
        <v>100044000</v>
      </c>
      <c r="E116" s="26">
        <v>80159990</v>
      </c>
      <c r="F116" s="32">
        <f t="shared" si="7"/>
        <v>19884010</v>
      </c>
      <c r="G116" s="35">
        <f t="shared" si="8"/>
        <v>80.12473511654872</v>
      </c>
    </row>
    <row r="117" spans="1:7" ht="18.75" customHeight="1" x14ac:dyDescent="0.15">
      <c r="A117" s="127"/>
      <c r="B117" s="127"/>
      <c r="C117" s="34" t="s">
        <v>45</v>
      </c>
      <c r="D117" s="26">
        <v>7974900</v>
      </c>
      <c r="E117" s="26">
        <v>7107900</v>
      </c>
      <c r="F117" s="32">
        <f t="shared" si="7"/>
        <v>867000</v>
      </c>
      <c r="G117" s="35">
        <f t="shared" si="8"/>
        <v>89.128390324643576</v>
      </c>
    </row>
    <row r="118" spans="1:7" ht="18.75" customHeight="1" x14ac:dyDescent="0.15">
      <c r="A118" s="127"/>
      <c r="B118" s="128"/>
      <c r="C118" s="34" t="s">
        <v>46</v>
      </c>
      <c r="D118" s="26">
        <v>12668960</v>
      </c>
      <c r="E118" s="26">
        <v>10642400</v>
      </c>
      <c r="F118" s="32">
        <f t="shared" si="7"/>
        <v>2026560</v>
      </c>
      <c r="G118" s="35">
        <f t="shared" si="8"/>
        <v>84.003738270544702</v>
      </c>
    </row>
    <row r="119" spans="1:7" ht="18.75" customHeight="1" x14ac:dyDescent="0.15">
      <c r="A119" s="128"/>
      <c r="B119" s="50" t="s">
        <v>41</v>
      </c>
      <c r="C119" s="43"/>
      <c r="D119" s="27">
        <f>SUM(D116:D118)</f>
        <v>120687860</v>
      </c>
      <c r="E119" s="27">
        <f t="shared" ref="E119" si="9">SUM(E116:E118)</f>
        <v>97910290</v>
      </c>
      <c r="F119" s="41">
        <f t="shared" si="7"/>
        <v>22777570</v>
      </c>
      <c r="G119" s="42">
        <f t="shared" si="8"/>
        <v>81.126875561469063</v>
      </c>
    </row>
    <row r="120" spans="1:7" s="6" customFormat="1" ht="18.75" customHeight="1" x14ac:dyDescent="0.15">
      <c r="A120" s="49" t="s">
        <v>26</v>
      </c>
      <c r="B120" s="49"/>
      <c r="C120" s="43"/>
      <c r="D120" s="49">
        <f>+D119</f>
        <v>120687860</v>
      </c>
      <c r="E120" s="49">
        <f t="shared" ref="E120" si="10">+E119</f>
        <v>97910290</v>
      </c>
      <c r="F120" s="45">
        <f t="shared" si="7"/>
        <v>22777570</v>
      </c>
      <c r="G120" s="46">
        <f t="shared" si="8"/>
        <v>81.126875561469063</v>
      </c>
    </row>
    <row r="121" spans="1:7" ht="18.75" customHeight="1" x14ac:dyDescent="0.15">
      <c r="A121" s="126" t="s">
        <v>95</v>
      </c>
      <c r="B121" s="129" t="s">
        <v>96</v>
      </c>
      <c r="C121" s="26" t="s">
        <v>186</v>
      </c>
      <c r="D121" s="26">
        <v>39420200</v>
      </c>
      <c r="E121" s="26">
        <v>37238700</v>
      </c>
      <c r="F121" s="26">
        <f t="shared" si="7"/>
        <v>2181500</v>
      </c>
      <c r="G121" s="35">
        <f t="shared" si="8"/>
        <v>94.466035179933129</v>
      </c>
    </row>
    <row r="122" spans="1:7" ht="18.75" customHeight="1" x14ac:dyDescent="0.15">
      <c r="A122" s="127"/>
      <c r="B122" s="130"/>
      <c r="C122" s="26" t="s">
        <v>97</v>
      </c>
      <c r="D122" s="26">
        <v>25358040</v>
      </c>
      <c r="E122" s="26">
        <v>22922770</v>
      </c>
      <c r="F122" s="32">
        <f t="shared" si="7"/>
        <v>2435270</v>
      </c>
      <c r="G122" s="35">
        <f t="shared" si="8"/>
        <v>90.396458085877299</v>
      </c>
    </row>
    <row r="123" spans="1:7" ht="18.75" customHeight="1" x14ac:dyDescent="0.15">
      <c r="A123" s="127"/>
      <c r="B123" s="130"/>
      <c r="C123" s="26" t="s">
        <v>98</v>
      </c>
      <c r="D123" s="26">
        <v>2911800</v>
      </c>
      <c r="E123" s="26">
        <v>1602680</v>
      </c>
      <c r="F123" s="32">
        <f t="shared" si="7"/>
        <v>1309120</v>
      </c>
      <c r="G123" s="35">
        <f t="shared" si="8"/>
        <v>55.040868191496671</v>
      </c>
    </row>
    <row r="124" spans="1:7" ht="18.75" customHeight="1" x14ac:dyDescent="0.15">
      <c r="A124" s="127"/>
      <c r="B124" s="131"/>
      <c r="C124" s="26" t="s">
        <v>224</v>
      </c>
      <c r="D124" s="26">
        <v>16389000</v>
      </c>
      <c r="E124" s="26">
        <v>14233720</v>
      </c>
      <c r="F124" s="32">
        <f t="shared" si="7"/>
        <v>2155280</v>
      </c>
      <c r="G124" s="35">
        <f t="shared" si="8"/>
        <v>86.849228140826156</v>
      </c>
    </row>
    <row r="125" spans="1:7" ht="18.75" customHeight="1" x14ac:dyDescent="0.15">
      <c r="A125" s="127"/>
      <c r="B125" s="38" t="s">
        <v>41</v>
      </c>
      <c r="C125" s="48"/>
      <c r="D125" s="27">
        <f>SUM(D121:D124)</f>
        <v>84079040</v>
      </c>
      <c r="E125" s="27">
        <f>SUM(E121:E124)</f>
        <v>75997870</v>
      </c>
      <c r="F125" s="41">
        <f t="shared" si="7"/>
        <v>8081170</v>
      </c>
      <c r="G125" s="42">
        <f t="shared" si="8"/>
        <v>90.388603390333671</v>
      </c>
    </row>
    <row r="126" spans="1:7" ht="18.75" customHeight="1" x14ac:dyDescent="0.15">
      <c r="A126" s="127"/>
      <c r="B126" s="51" t="s">
        <v>99</v>
      </c>
      <c r="C126" s="34" t="s">
        <v>31</v>
      </c>
      <c r="D126" s="26">
        <v>960000</v>
      </c>
      <c r="E126" s="26">
        <v>870340</v>
      </c>
      <c r="F126" s="32">
        <f t="shared" si="7"/>
        <v>89660</v>
      </c>
      <c r="G126" s="35">
        <f t="shared" si="8"/>
        <v>90.660416666666663</v>
      </c>
    </row>
    <row r="127" spans="1:7" ht="18.75" customHeight="1" x14ac:dyDescent="0.15">
      <c r="A127" s="127"/>
      <c r="B127" s="38" t="s">
        <v>41</v>
      </c>
      <c r="C127" s="43"/>
      <c r="D127" s="27">
        <v>960000</v>
      </c>
      <c r="E127" s="27">
        <f>E126</f>
        <v>870340</v>
      </c>
      <c r="F127" s="27">
        <f t="shared" si="7"/>
        <v>89660</v>
      </c>
      <c r="G127" s="42">
        <f t="shared" si="8"/>
        <v>90.660416666666663</v>
      </c>
    </row>
    <row r="128" spans="1:7" ht="18.75" customHeight="1" x14ac:dyDescent="0.15">
      <c r="A128" s="127"/>
      <c r="B128" s="126" t="s">
        <v>60</v>
      </c>
      <c r="C128" s="26" t="s">
        <v>37</v>
      </c>
      <c r="D128" s="26">
        <v>21243000</v>
      </c>
      <c r="E128" s="26">
        <v>17461520</v>
      </c>
      <c r="F128" s="26">
        <f t="shared" si="7"/>
        <v>3781480</v>
      </c>
      <c r="G128" s="35">
        <f t="shared" si="8"/>
        <v>82.198936120133695</v>
      </c>
    </row>
    <row r="129" spans="1:7" ht="18.75" customHeight="1" x14ac:dyDescent="0.15">
      <c r="A129" s="127"/>
      <c r="B129" s="127"/>
      <c r="C129" s="26" t="s">
        <v>38</v>
      </c>
      <c r="D129" s="26">
        <v>52608000</v>
      </c>
      <c r="E129" s="26">
        <v>47177950</v>
      </c>
      <c r="F129" s="26">
        <f t="shared" si="7"/>
        <v>5430050</v>
      </c>
      <c r="G129" s="35">
        <f t="shared" si="8"/>
        <v>89.678280869829692</v>
      </c>
    </row>
    <row r="130" spans="1:7" ht="18.75" customHeight="1" x14ac:dyDescent="0.15">
      <c r="A130" s="127"/>
      <c r="B130" s="127"/>
      <c r="C130" s="26" t="s">
        <v>48</v>
      </c>
      <c r="D130" s="26">
        <v>9586000</v>
      </c>
      <c r="E130" s="26">
        <v>9408720</v>
      </c>
      <c r="F130" s="26">
        <f t="shared" si="7"/>
        <v>177280</v>
      </c>
      <c r="G130" s="35">
        <f t="shared" si="8"/>
        <v>98.150636344669309</v>
      </c>
    </row>
    <row r="131" spans="1:7" ht="18.75" customHeight="1" x14ac:dyDescent="0.15">
      <c r="A131" s="127"/>
      <c r="B131" s="127"/>
      <c r="C131" s="26" t="s">
        <v>73</v>
      </c>
      <c r="D131" s="26">
        <v>5024800</v>
      </c>
      <c r="E131" s="26">
        <v>4096050</v>
      </c>
      <c r="F131" s="32">
        <f t="shared" si="7"/>
        <v>928750</v>
      </c>
      <c r="G131" s="35">
        <f t="shared" si="8"/>
        <v>81.516677280687787</v>
      </c>
    </row>
    <row r="132" spans="1:7" ht="18.75" customHeight="1" x14ac:dyDescent="0.15">
      <c r="A132" s="127"/>
      <c r="B132" s="127"/>
      <c r="C132" s="26" t="s">
        <v>58</v>
      </c>
      <c r="D132" s="26">
        <v>4828000</v>
      </c>
      <c r="E132" s="26">
        <v>3977300</v>
      </c>
      <c r="F132" s="32">
        <f t="shared" si="7"/>
        <v>850700</v>
      </c>
      <c r="G132" s="35">
        <f t="shared" si="8"/>
        <v>82.379867439933719</v>
      </c>
    </row>
    <row r="133" spans="1:7" ht="18.75" customHeight="1" x14ac:dyDescent="0.15">
      <c r="A133" s="127"/>
      <c r="B133" s="127"/>
      <c r="C133" s="26" t="s">
        <v>100</v>
      </c>
      <c r="D133" s="26">
        <v>7920000</v>
      </c>
      <c r="E133" s="26">
        <v>7795000</v>
      </c>
      <c r="F133" s="26">
        <f t="shared" si="7"/>
        <v>125000</v>
      </c>
      <c r="G133" s="35">
        <f t="shared" si="8"/>
        <v>98.421717171717177</v>
      </c>
    </row>
    <row r="134" spans="1:7" ht="18.75" customHeight="1" x14ac:dyDescent="0.15">
      <c r="A134" s="127"/>
      <c r="B134" s="127"/>
      <c r="C134" s="26" t="s">
        <v>226</v>
      </c>
      <c r="D134" s="26">
        <v>924000</v>
      </c>
      <c r="E134" s="26">
        <v>857370</v>
      </c>
      <c r="F134" s="32">
        <f t="shared" si="7"/>
        <v>66630</v>
      </c>
      <c r="G134" s="35">
        <f t="shared" si="8"/>
        <v>92.788961038961034</v>
      </c>
    </row>
    <row r="135" spans="1:7" ht="18.75" customHeight="1" x14ac:dyDescent="0.15">
      <c r="A135" s="127"/>
      <c r="B135" s="127"/>
      <c r="C135" s="26" t="s">
        <v>101</v>
      </c>
      <c r="D135" s="26">
        <v>1050000</v>
      </c>
      <c r="E135" s="26">
        <v>983100</v>
      </c>
      <c r="F135" s="32">
        <f t="shared" si="7"/>
        <v>66900</v>
      </c>
      <c r="G135" s="35">
        <f t="shared" si="8"/>
        <v>93.628571428571433</v>
      </c>
    </row>
    <row r="136" spans="1:7" ht="18.75" customHeight="1" x14ac:dyDescent="0.15">
      <c r="A136" s="127"/>
      <c r="B136" s="127"/>
      <c r="C136" s="26" t="s">
        <v>227</v>
      </c>
      <c r="D136" s="26">
        <v>540000</v>
      </c>
      <c r="E136" s="26">
        <v>605000</v>
      </c>
      <c r="F136" s="32">
        <f t="shared" si="7"/>
        <v>-65000</v>
      </c>
      <c r="G136" s="35">
        <f t="shared" si="8"/>
        <v>112.03703703703705</v>
      </c>
    </row>
    <row r="137" spans="1:7" ht="18.75" customHeight="1" x14ac:dyDescent="0.15">
      <c r="A137" s="127"/>
      <c r="B137" s="127"/>
      <c r="C137" s="26" t="s">
        <v>228</v>
      </c>
      <c r="D137" s="26">
        <v>64000</v>
      </c>
      <c r="E137" s="26">
        <v>64000</v>
      </c>
      <c r="F137" s="32">
        <f t="shared" si="7"/>
        <v>0</v>
      </c>
      <c r="G137" s="35">
        <f t="shared" si="8"/>
        <v>100</v>
      </c>
    </row>
    <row r="138" spans="1:7" ht="18.75" customHeight="1" x14ac:dyDescent="0.15">
      <c r="A138" s="127"/>
      <c r="B138" s="128"/>
      <c r="C138" s="26" t="s">
        <v>234</v>
      </c>
      <c r="D138" s="26">
        <v>12686000</v>
      </c>
      <c r="E138" s="26">
        <v>12685830</v>
      </c>
      <c r="F138" s="32">
        <f t="shared" si="7"/>
        <v>170</v>
      </c>
      <c r="G138" s="35">
        <f t="shared" si="8"/>
        <v>99.998659940091443</v>
      </c>
    </row>
    <row r="139" spans="1:7" ht="18.75" customHeight="1" x14ac:dyDescent="0.15">
      <c r="A139" s="128"/>
      <c r="B139" s="38" t="s">
        <v>41</v>
      </c>
      <c r="C139" s="43"/>
      <c r="D139" s="27">
        <f>SUM(D128:D138)</f>
        <v>116473800</v>
      </c>
      <c r="E139" s="27">
        <f>SUM(E128:E138)</f>
        <v>105111840</v>
      </c>
      <c r="F139" s="41">
        <f t="shared" si="7"/>
        <v>11361960</v>
      </c>
      <c r="G139" s="42">
        <f t="shared" si="8"/>
        <v>90.24505081829561</v>
      </c>
    </row>
    <row r="140" spans="1:7" ht="18.75" customHeight="1" x14ac:dyDescent="0.15">
      <c r="A140" s="52" t="s">
        <v>26</v>
      </c>
      <c r="B140" s="53"/>
      <c r="C140" s="43" t="s">
        <v>22</v>
      </c>
      <c r="D140" s="43">
        <f>SUM(+D139+D127+D125)</f>
        <v>201512840</v>
      </c>
      <c r="E140" s="43">
        <f>SUM(+E139+E127+E125)</f>
        <v>181980050</v>
      </c>
      <c r="F140" s="45">
        <f t="shared" si="7"/>
        <v>19532790</v>
      </c>
      <c r="G140" s="46">
        <f t="shared" si="8"/>
        <v>90.306925355227989</v>
      </c>
    </row>
    <row r="141" spans="1:7" ht="18.75" customHeight="1" x14ac:dyDescent="0.15">
      <c r="A141" s="126" t="s">
        <v>32</v>
      </c>
      <c r="B141" s="129" t="s">
        <v>102</v>
      </c>
      <c r="C141" s="26" t="s">
        <v>187</v>
      </c>
      <c r="D141" s="26">
        <v>1000000</v>
      </c>
      <c r="E141" s="26">
        <v>952590</v>
      </c>
      <c r="F141" s="32">
        <f t="shared" si="7"/>
        <v>47410</v>
      </c>
      <c r="G141" s="35">
        <f t="shared" si="8"/>
        <v>95.259</v>
      </c>
    </row>
    <row r="142" spans="1:7" ht="18.75" customHeight="1" x14ac:dyDescent="0.15">
      <c r="A142" s="127"/>
      <c r="B142" s="130"/>
      <c r="C142" s="26" t="s">
        <v>103</v>
      </c>
      <c r="D142" s="26">
        <v>500000</v>
      </c>
      <c r="E142" s="26">
        <v>157680</v>
      </c>
      <c r="F142" s="32">
        <f t="shared" si="7"/>
        <v>342320</v>
      </c>
      <c r="G142" s="35">
        <f t="shared" si="8"/>
        <v>31.535999999999998</v>
      </c>
    </row>
    <row r="143" spans="1:7" ht="18.75" customHeight="1" x14ac:dyDescent="0.15">
      <c r="A143" s="127"/>
      <c r="B143" s="130"/>
      <c r="C143" s="26" t="s">
        <v>188</v>
      </c>
      <c r="D143" s="26">
        <v>200000</v>
      </c>
      <c r="E143" s="26">
        <v>0</v>
      </c>
      <c r="F143" s="32">
        <f t="shared" si="7"/>
        <v>200000</v>
      </c>
      <c r="G143" s="35">
        <f t="shared" si="8"/>
        <v>0</v>
      </c>
    </row>
    <row r="144" spans="1:7" ht="18.75" customHeight="1" x14ac:dyDescent="0.15">
      <c r="A144" s="127"/>
      <c r="B144" s="130"/>
      <c r="C144" s="26" t="s">
        <v>189</v>
      </c>
      <c r="D144" s="26">
        <v>700000</v>
      </c>
      <c r="E144" s="26">
        <v>608650</v>
      </c>
      <c r="F144" s="32">
        <f t="shared" si="7"/>
        <v>91350</v>
      </c>
      <c r="G144" s="35">
        <f t="shared" si="8"/>
        <v>86.95</v>
      </c>
    </row>
    <row r="145" spans="1:7" ht="18.75" customHeight="1" x14ac:dyDescent="0.15">
      <c r="A145" s="127"/>
      <c r="B145" s="130"/>
      <c r="C145" s="26" t="s">
        <v>104</v>
      </c>
      <c r="D145" s="26">
        <v>20600000</v>
      </c>
      <c r="E145" s="26">
        <v>17916495</v>
      </c>
      <c r="F145" s="26">
        <f t="shared" si="7"/>
        <v>2683505</v>
      </c>
      <c r="G145" s="35">
        <f t="shared" si="8"/>
        <v>86.973276699029128</v>
      </c>
    </row>
    <row r="146" spans="1:7" ht="18.75" customHeight="1" x14ac:dyDescent="0.15">
      <c r="A146" s="127"/>
      <c r="B146" s="131"/>
      <c r="C146" s="26" t="s">
        <v>233</v>
      </c>
      <c r="D146" s="26">
        <v>1000000</v>
      </c>
      <c r="E146" s="26">
        <v>998620</v>
      </c>
      <c r="F146" s="32">
        <f t="shared" si="7"/>
        <v>1380</v>
      </c>
      <c r="G146" s="35">
        <f t="shared" si="8"/>
        <v>99.861999999999995</v>
      </c>
    </row>
    <row r="147" spans="1:7" ht="18.75" customHeight="1" x14ac:dyDescent="0.15">
      <c r="A147" s="127"/>
      <c r="B147" s="44" t="s">
        <v>41</v>
      </c>
      <c r="C147" s="43"/>
      <c r="D147" s="27">
        <f>SUM(D141:D146)</f>
        <v>24000000</v>
      </c>
      <c r="E147" s="27">
        <f>SUM(E141:E146)</f>
        <v>20634035</v>
      </c>
      <c r="F147" s="54">
        <f t="shared" si="7"/>
        <v>3365965</v>
      </c>
      <c r="G147" s="42">
        <f t="shared" ref="G147:G206" si="11">E147/D147*100</f>
        <v>85.975145833333329</v>
      </c>
    </row>
    <row r="148" spans="1:7" ht="18.75" customHeight="1" x14ac:dyDescent="0.15">
      <c r="A148" s="127"/>
      <c r="B148" s="132" t="s">
        <v>105</v>
      </c>
      <c r="C148" s="31" t="s">
        <v>190</v>
      </c>
      <c r="D148" s="32">
        <v>1412000</v>
      </c>
      <c r="E148" s="32">
        <v>1390340</v>
      </c>
      <c r="F148" s="32">
        <f t="shared" si="7"/>
        <v>21660</v>
      </c>
      <c r="G148" s="35">
        <f t="shared" si="11"/>
        <v>98.466005665722378</v>
      </c>
    </row>
    <row r="149" spans="1:7" ht="18.75" customHeight="1" x14ac:dyDescent="0.15">
      <c r="A149" s="127"/>
      <c r="B149" s="136"/>
      <c r="C149" s="34" t="s">
        <v>106</v>
      </c>
      <c r="D149" s="26">
        <v>9500000</v>
      </c>
      <c r="E149" s="26">
        <v>9030510</v>
      </c>
      <c r="F149" s="32">
        <f t="shared" si="7"/>
        <v>469490</v>
      </c>
      <c r="G149" s="35">
        <f t="shared" si="11"/>
        <v>95.057999999999993</v>
      </c>
    </row>
    <row r="150" spans="1:7" ht="18.75" customHeight="1" x14ac:dyDescent="0.15">
      <c r="A150" s="127"/>
      <c r="B150" s="136"/>
      <c r="C150" s="34" t="s">
        <v>107</v>
      </c>
      <c r="D150" s="26">
        <v>2160000</v>
      </c>
      <c r="E150" s="26">
        <v>1987750</v>
      </c>
      <c r="F150" s="32">
        <f t="shared" si="7"/>
        <v>172250</v>
      </c>
      <c r="G150" s="35">
        <f t="shared" si="11"/>
        <v>92.025462962962962</v>
      </c>
    </row>
    <row r="151" spans="1:7" ht="18.75" customHeight="1" x14ac:dyDescent="0.15">
      <c r="A151" s="127"/>
      <c r="B151" s="136"/>
      <c r="C151" s="34" t="s">
        <v>229</v>
      </c>
      <c r="D151" s="26">
        <v>800000</v>
      </c>
      <c r="E151" s="26">
        <v>721340</v>
      </c>
      <c r="F151" s="32">
        <f t="shared" si="7"/>
        <v>78660</v>
      </c>
      <c r="G151" s="35">
        <f t="shared" si="11"/>
        <v>90.167500000000004</v>
      </c>
    </row>
    <row r="152" spans="1:7" ht="18.75" customHeight="1" x14ac:dyDescent="0.15">
      <c r="A152" s="127"/>
      <c r="B152" s="136"/>
      <c r="C152" s="34" t="s">
        <v>230</v>
      </c>
      <c r="D152" s="26">
        <v>4455000</v>
      </c>
      <c r="E152" s="26">
        <v>3807260</v>
      </c>
      <c r="F152" s="32">
        <f t="shared" si="7"/>
        <v>647740</v>
      </c>
      <c r="G152" s="35">
        <f t="shared" si="11"/>
        <v>85.460381593714928</v>
      </c>
    </row>
    <row r="153" spans="1:7" ht="18.75" customHeight="1" x14ac:dyDescent="0.15">
      <c r="A153" s="127"/>
      <c r="B153" s="136"/>
      <c r="C153" s="34" t="s">
        <v>108</v>
      </c>
      <c r="D153" s="26">
        <v>700000</v>
      </c>
      <c r="E153" s="26">
        <v>656210</v>
      </c>
      <c r="F153" s="32">
        <f t="shared" si="7"/>
        <v>43790</v>
      </c>
      <c r="G153" s="35">
        <f t="shared" si="11"/>
        <v>93.744285714285709</v>
      </c>
    </row>
    <row r="154" spans="1:7" ht="18.75" customHeight="1" x14ac:dyDescent="0.15">
      <c r="A154" s="127"/>
      <c r="B154" s="136"/>
      <c r="C154" s="34" t="s">
        <v>109</v>
      </c>
      <c r="D154" s="26">
        <v>51216000</v>
      </c>
      <c r="E154" s="26">
        <v>48550660</v>
      </c>
      <c r="F154" s="32">
        <f t="shared" si="7"/>
        <v>2665340</v>
      </c>
      <c r="G154" s="35">
        <f t="shared" si="11"/>
        <v>94.795884098719156</v>
      </c>
    </row>
    <row r="155" spans="1:7" ht="18.75" customHeight="1" x14ac:dyDescent="0.15">
      <c r="A155" s="127"/>
      <c r="B155" s="136"/>
      <c r="C155" s="34" t="s">
        <v>110</v>
      </c>
      <c r="D155" s="26">
        <v>1180000</v>
      </c>
      <c r="E155" s="26">
        <v>1134230</v>
      </c>
      <c r="F155" s="32">
        <f t="shared" si="7"/>
        <v>45770</v>
      </c>
      <c r="G155" s="35">
        <f t="shared" si="11"/>
        <v>96.12118644067796</v>
      </c>
    </row>
    <row r="156" spans="1:7" ht="18.75" customHeight="1" x14ac:dyDescent="0.15">
      <c r="A156" s="127"/>
      <c r="B156" s="136"/>
      <c r="C156" s="34" t="s">
        <v>231</v>
      </c>
      <c r="D156" s="26">
        <v>1600000</v>
      </c>
      <c r="E156" s="26">
        <v>1501550</v>
      </c>
      <c r="F156" s="32">
        <f t="shared" ref="F156:F206" si="12">D156-E156</f>
        <v>98450</v>
      </c>
      <c r="G156" s="35">
        <f t="shared" si="11"/>
        <v>93.846874999999997</v>
      </c>
    </row>
    <row r="157" spans="1:7" ht="18.75" customHeight="1" x14ac:dyDescent="0.15">
      <c r="A157" s="127"/>
      <c r="B157" s="136"/>
      <c r="C157" s="34" t="s">
        <v>232</v>
      </c>
      <c r="D157" s="26">
        <v>10700000</v>
      </c>
      <c r="E157" s="26">
        <v>8377310</v>
      </c>
      <c r="F157" s="32">
        <f t="shared" si="12"/>
        <v>2322690</v>
      </c>
      <c r="G157" s="35">
        <f t="shared" si="11"/>
        <v>78.292616822429906</v>
      </c>
    </row>
    <row r="158" spans="1:7" ht="18.75" customHeight="1" x14ac:dyDescent="0.15">
      <c r="A158" s="127"/>
      <c r="B158" s="136"/>
      <c r="C158" s="34" t="s">
        <v>111</v>
      </c>
      <c r="D158" s="26">
        <v>1500000</v>
      </c>
      <c r="E158" s="26">
        <v>701190</v>
      </c>
      <c r="F158" s="32">
        <f t="shared" si="12"/>
        <v>798810</v>
      </c>
      <c r="G158" s="35">
        <f t="shared" si="11"/>
        <v>46.745999999999995</v>
      </c>
    </row>
    <row r="159" spans="1:7" ht="18.75" customHeight="1" x14ac:dyDescent="0.15">
      <c r="A159" s="127"/>
      <c r="B159" s="136"/>
      <c r="C159" s="34" t="s">
        <v>112</v>
      </c>
      <c r="D159" s="26">
        <v>24626000</v>
      </c>
      <c r="E159" s="26">
        <v>24653300</v>
      </c>
      <c r="F159" s="32">
        <f t="shared" si="12"/>
        <v>-27300</v>
      </c>
      <c r="G159" s="35">
        <f t="shared" si="11"/>
        <v>100.11085844229677</v>
      </c>
    </row>
    <row r="160" spans="1:7" ht="18.75" customHeight="1" x14ac:dyDescent="0.15">
      <c r="A160" s="127"/>
      <c r="B160" s="136"/>
      <c r="C160" s="34" t="s">
        <v>191</v>
      </c>
      <c r="D160" s="26">
        <v>3100000</v>
      </c>
      <c r="E160" s="26">
        <v>40000</v>
      </c>
      <c r="F160" s="32">
        <f t="shared" si="12"/>
        <v>3060000</v>
      </c>
      <c r="G160" s="35">
        <f t="shared" si="11"/>
        <v>1.2903225806451613</v>
      </c>
    </row>
    <row r="161" spans="1:7" ht="18.75" customHeight="1" x14ac:dyDescent="0.15">
      <c r="A161" s="127"/>
      <c r="B161" s="136"/>
      <c r="C161" s="26" t="s">
        <v>113</v>
      </c>
      <c r="D161" s="26">
        <v>53050000</v>
      </c>
      <c r="E161" s="26">
        <v>53587267</v>
      </c>
      <c r="F161" s="32">
        <f t="shared" si="12"/>
        <v>-537267</v>
      </c>
      <c r="G161" s="35">
        <f t="shared" si="11"/>
        <v>101.01275589066918</v>
      </c>
    </row>
    <row r="162" spans="1:7" ht="18.75" customHeight="1" x14ac:dyDescent="0.15">
      <c r="A162" s="127"/>
      <c r="B162" s="137"/>
      <c r="C162" s="26" t="s">
        <v>114</v>
      </c>
      <c r="D162" s="26">
        <v>1224000</v>
      </c>
      <c r="E162" s="26">
        <v>1223800</v>
      </c>
      <c r="F162" s="32">
        <f t="shared" si="12"/>
        <v>200</v>
      </c>
      <c r="G162" s="35">
        <f t="shared" si="11"/>
        <v>99.98366013071896</v>
      </c>
    </row>
    <row r="163" spans="1:7" ht="18.75" customHeight="1" x14ac:dyDescent="0.15">
      <c r="A163" s="127"/>
      <c r="B163" s="38" t="s">
        <v>41</v>
      </c>
      <c r="C163" s="43"/>
      <c r="D163" s="27">
        <f>SUM(D148:D162)</f>
        <v>167223000</v>
      </c>
      <c r="E163" s="27">
        <f>SUM(E148:E162)</f>
        <v>157362717</v>
      </c>
      <c r="F163" s="41">
        <f t="shared" si="12"/>
        <v>9860283</v>
      </c>
      <c r="G163" s="42">
        <f t="shared" si="11"/>
        <v>94.103512674691885</v>
      </c>
    </row>
    <row r="164" spans="1:7" ht="18.75" customHeight="1" x14ac:dyDescent="0.15">
      <c r="A164" s="127"/>
      <c r="B164" s="129" t="s">
        <v>115</v>
      </c>
      <c r="C164" s="26" t="s">
        <v>116</v>
      </c>
      <c r="D164" s="26">
        <v>6532000</v>
      </c>
      <c r="E164" s="26">
        <v>3688340</v>
      </c>
      <c r="F164" s="32">
        <f t="shared" si="12"/>
        <v>2843660</v>
      </c>
      <c r="G164" s="35">
        <f t="shared" si="11"/>
        <v>56.465707287201475</v>
      </c>
    </row>
    <row r="165" spans="1:7" ht="18.75" customHeight="1" x14ac:dyDescent="0.15">
      <c r="A165" s="127"/>
      <c r="B165" s="130"/>
      <c r="C165" s="26" t="s">
        <v>117</v>
      </c>
      <c r="D165" s="26">
        <v>6185000</v>
      </c>
      <c r="E165" s="26">
        <v>5541070</v>
      </c>
      <c r="F165" s="32">
        <f t="shared" si="12"/>
        <v>643930</v>
      </c>
      <c r="G165" s="35">
        <f t="shared" si="11"/>
        <v>89.58884397736459</v>
      </c>
    </row>
    <row r="166" spans="1:7" ht="18.75" customHeight="1" x14ac:dyDescent="0.15">
      <c r="A166" s="127"/>
      <c r="B166" s="130"/>
      <c r="C166" s="26" t="s">
        <v>118</v>
      </c>
      <c r="D166" s="26">
        <v>5205000</v>
      </c>
      <c r="E166" s="26">
        <v>4822360</v>
      </c>
      <c r="F166" s="32">
        <f t="shared" si="12"/>
        <v>382640</v>
      </c>
      <c r="G166" s="35">
        <f t="shared" si="11"/>
        <v>92.64860710854947</v>
      </c>
    </row>
    <row r="167" spans="1:7" ht="18.75" customHeight="1" x14ac:dyDescent="0.15">
      <c r="A167" s="127"/>
      <c r="B167" s="130"/>
      <c r="C167" s="26" t="s">
        <v>134</v>
      </c>
      <c r="D167" s="26">
        <v>2112000</v>
      </c>
      <c r="E167" s="26">
        <v>1859250</v>
      </c>
      <c r="F167" s="32">
        <f t="shared" si="12"/>
        <v>252750</v>
      </c>
      <c r="G167" s="35">
        <f t="shared" si="11"/>
        <v>88.032670454545453</v>
      </c>
    </row>
    <row r="168" spans="1:7" ht="18.75" customHeight="1" x14ac:dyDescent="0.15">
      <c r="A168" s="127"/>
      <c r="B168" s="130"/>
      <c r="C168" s="26" t="s">
        <v>57</v>
      </c>
      <c r="D168" s="26">
        <v>1705000</v>
      </c>
      <c r="E168" s="26">
        <v>909330</v>
      </c>
      <c r="F168" s="32">
        <f t="shared" si="12"/>
        <v>795670</v>
      </c>
      <c r="G168" s="35">
        <f t="shared" si="11"/>
        <v>53.333137829912026</v>
      </c>
    </row>
    <row r="169" spans="1:7" ht="18.75" customHeight="1" x14ac:dyDescent="0.15">
      <c r="A169" s="127"/>
      <c r="B169" s="130"/>
      <c r="C169" s="26" t="s">
        <v>192</v>
      </c>
      <c r="D169" s="26">
        <v>1980000</v>
      </c>
      <c r="E169" s="26">
        <v>1961040</v>
      </c>
      <c r="F169" s="32">
        <f t="shared" si="12"/>
        <v>18960</v>
      </c>
      <c r="G169" s="35">
        <f t="shared" si="11"/>
        <v>99.042424242424246</v>
      </c>
    </row>
    <row r="170" spans="1:7" ht="18.75" customHeight="1" x14ac:dyDescent="0.15">
      <c r="A170" s="127"/>
      <c r="B170" s="130"/>
      <c r="C170" s="26" t="s">
        <v>119</v>
      </c>
      <c r="D170" s="26">
        <v>16216000</v>
      </c>
      <c r="E170" s="26">
        <v>12943652</v>
      </c>
      <c r="F170" s="32">
        <f t="shared" si="12"/>
        <v>3272348</v>
      </c>
      <c r="G170" s="35">
        <f t="shared" si="11"/>
        <v>79.820251603354706</v>
      </c>
    </row>
    <row r="171" spans="1:7" ht="18.75" customHeight="1" x14ac:dyDescent="0.15">
      <c r="A171" s="127"/>
      <c r="B171" s="130"/>
      <c r="C171" s="26" t="s">
        <v>120</v>
      </c>
      <c r="D171" s="26">
        <v>2400000</v>
      </c>
      <c r="E171" s="26">
        <v>878780</v>
      </c>
      <c r="F171" s="26">
        <f t="shared" si="12"/>
        <v>1521220</v>
      </c>
      <c r="G171" s="35">
        <f t="shared" si="11"/>
        <v>36.615833333333327</v>
      </c>
    </row>
    <row r="172" spans="1:7" ht="18.75" customHeight="1" x14ac:dyDescent="0.15">
      <c r="A172" s="127"/>
      <c r="B172" s="130"/>
      <c r="C172" s="26" t="s">
        <v>121</v>
      </c>
      <c r="D172" s="26">
        <v>2890000</v>
      </c>
      <c r="E172" s="26">
        <v>2768740</v>
      </c>
      <c r="F172" s="26">
        <f t="shared" si="12"/>
        <v>121260</v>
      </c>
      <c r="G172" s="35">
        <f t="shared" si="11"/>
        <v>95.804152249134944</v>
      </c>
    </row>
    <row r="173" spans="1:7" ht="18.75" customHeight="1" x14ac:dyDescent="0.15">
      <c r="A173" s="127"/>
      <c r="B173" s="130"/>
      <c r="C173" s="26" t="s">
        <v>122</v>
      </c>
      <c r="D173" s="26">
        <v>152120000</v>
      </c>
      <c r="E173" s="26">
        <v>131664095</v>
      </c>
      <c r="F173" s="32">
        <f t="shared" si="12"/>
        <v>20455905</v>
      </c>
      <c r="G173" s="35">
        <f t="shared" si="11"/>
        <v>86.552783986326588</v>
      </c>
    </row>
    <row r="174" spans="1:7" ht="18.75" customHeight="1" x14ac:dyDescent="0.15">
      <c r="A174" s="127"/>
      <c r="B174" s="130"/>
      <c r="C174" s="26" t="s">
        <v>123</v>
      </c>
      <c r="D174" s="26">
        <v>390000</v>
      </c>
      <c r="E174" s="26">
        <v>52800</v>
      </c>
      <c r="F174" s="26">
        <f t="shared" si="12"/>
        <v>337200</v>
      </c>
      <c r="G174" s="35">
        <f t="shared" si="11"/>
        <v>13.538461538461538</v>
      </c>
    </row>
    <row r="175" spans="1:7" ht="18.75" customHeight="1" x14ac:dyDescent="0.15">
      <c r="A175" s="127"/>
      <c r="B175" s="130"/>
      <c r="C175" s="26" t="s">
        <v>124</v>
      </c>
      <c r="D175" s="26">
        <v>100000</v>
      </c>
      <c r="E175" s="26">
        <v>0</v>
      </c>
      <c r="F175" s="32">
        <f t="shared" si="12"/>
        <v>100000</v>
      </c>
      <c r="G175" s="35">
        <f t="shared" si="11"/>
        <v>0</v>
      </c>
    </row>
    <row r="176" spans="1:7" ht="18.75" customHeight="1" x14ac:dyDescent="0.15">
      <c r="A176" s="127"/>
      <c r="B176" s="130"/>
      <c r="C176" s="26" t="s">
        <v>235</v>
      </c>
      <c r="D176" s="26">
        <v>3278000</v>
      </c>
      <c r="E176" s="26">
        <v>3265190</v>
      </c>
      <c r="F176" s="32">
        <f t="shared" si="12"/>
        <v>12810</v>
      </c>
      <c r="G176" s="35">
        <f t="shared" si="11"/>
        <v>99.609212934716297</v>
      </c>
    </row>
    <row r="177" spans="1:7" ht="18.75" customHeight="1" x14ac:dyDescent="0.15">
      <c r="A177" s="127"/>
      <c r="B177" s="130"/>
      <c r="C177" s="26" t="s">
        <v>236</v>
      </c>
      <c r="D177" s="26">
        <v>1960000</v>
      </c>
      <c r="E177" s="26">
        <v>790090</v>
      </c>
      <c r="F177" s="32">
        <f t="shared" si="12"/>
        <v>1169910</v>
      </c>
      <c r="G177" s="35">
        <f t="shared" si="11"/>
        <v>40.310714285714283</v>
      </c>
    </row>
    <row r="178" spans="1:7" ht="18.75" customHeight="1" x14ac:dyDescent="0.15">
      <c r="A178" s="127"/>
      <c r="B178" s="131"/>
      <c r="C178" s="26" t="s">
        <v>237</v>
      </c>
      <c r="D178" s="26">
        <v>5650000</v>
      </c>
      <c r="E178" s="26">
        <v>4716190</v>
      </c>
      <c r="F178" s="32">
        <f t="shared" si="12"/>
        <v>933810</v>
      </c>
      <c r="G178" s="35">
        <f t="shared" si="11"/>
        <v>83.47238938053097</v>
      </c>
    </row>
    <row r="179" spans="1:7" ht="18.75" customHeight="1" x14ac:dyDescent="0.15">
      <c r="A179" s="127"/>
      <c r="B179" s="38" t="s">
        <v>41</v>
      </c>
      <c r="C179" s="43"/>
      <c r="D179" s="27">
        <f>SUM(D164:D178)</f>
        <v>208723000</v>
      </c>
      <c r="E179" s="27">
        <f>SUM(E164:E178)</f>
        <v>175860927</v>
      </c>
      <c r="F179" s="41">
        <f t="shared" si="12"/>
        <v>32862073</v>
      </c>
      <c r="G179" s="42">
        <f t="shared" si="11"/>
        <v>84.255653186280384</v>
      </c>
    </row>
    <row r="180" spans="1:7" ht="18.75" customHeight="1" x14ac:dyDescent="0.15">
      <c r="A180" s="127"/>
      <c r="B180" s="126" t="s">
        <v>125</v>
      </c>
      <c r="C180" s="34" t="s">
        <v>126</v>
      </c>
      <c r="D180" s="26">
        <v>2280000</v>
      </c>
      <c r="E180" s="26">
        <v>2156000</v>
      </c>
      <c r="F180" s="32">
        <f t="shared" si="12"/>
        <v>124000</v>
      </c>
      <c r="G180" s="35">
        <f t="shared" si="11"/>
        <v>94.561403508771932</v>
      </c>
    </row>
    <row r="181" spans="1:7" ht="18.75" customHeight="1" x14ac:dyDescent="0.15">
      <c r="A181" s="127"/>
      <c r="B181" s="127"/>
      <c r="C181" s="34" t="s">
        <v>127</v>
      </c>
      <c r="D181" s="26">
        <v>18265000</v>
      </c>
      <c r="E181" s="26">
        <v>17402550</v>
      </c>
      <c r="F181" s="26">
        <f t="shared" si="12"/>
        <v>862450</v>
      </c>
      <c r="G181" s="35">
        <f t="shared" si="11"/>
        <v>95.278127566383802</v>
      </c>
    </row>
    <row r="182" spans="1:7" ht="18.75" customHeight="1" x14ac:dyDescent="0.15">
      <c r="A182" s="127"/>
      <c r="B182" s="127"/>
      <c r="C182" s="34" t="s">
        <v>128</v>
      </c>
      <c r="D182" s="26">
        <v>1540000</v>
      </c>
      <c r="E182" s="26">
        <v>647700</v>
      </c>
      <c r="F182" s="32">
        <f t="shared" si="12"/>
        <v>892300</v>
      </c>
      <c r="G182" s="35">
        <f t="shared" si="11"/>
        <v>42.058441558441558</v>
      </c>
    </row>
    <row r="183" spans="1:7" ht="18.75" customHeight="1" x14ac:dyDescent="0.15">
      <c r="A183" s="127"/>
      <c r="B183" s="128"/>
      <c r="C183" s="34" t="s">
        <v>129</v>
      </c>
      <c r="D183" s="26">
        <v>1270000</v>
      </c>
      <c r="E183" s="26">
        <v>56540</v>
      </c>
      <c r="F183" s="32">
        <f t="shared" si="12"/>
        <v>1213460</v>
      </c>
      <c r="G183" s="35">
        <f t="shared" si="11"/>
        <v>4.4519685039370076</v>
      </c>
    </row>
    <row r="184" spans="1:7" ht="18.75" customHeight="1" x14ac:dyDescent="0.15">
      <c r="A184" s="127"/>
      <c r="B184" s="44" t="s">
        <v>41</v>
      </c>
      <c r="C184" s="43"/>
      <c r="D184" s="27">
        <f>SUM(D180:D183)</f>
        <v>23355000</v>
      </c>
      <c r="E184" s="27">
        <f>SUM(E180:E183)</f>
        <v>20262790</v>
      </c>
      <c r="F184" s="41">
        <f t="shared" si="12"/>
        <v>3092210</v>
      </c>
      <c r="G184" s="42">
        <f t="shared" ref="G184:G194" si="13">E184/D184*100</f>
        <v>86.759965746092917</v>
      </c>
    </row>
    <row r="185" spans="1:7" ht="18.75" customHeight="1" x14ac:dyDescent="0.15">
      <c r="A185" s="127"/>
      <c r="B185" s="133" t="s">
        <v>197</v>
      </c>
      <c r="C185" s="34" t="s">
        <v>130</v>
      </c>
      <c r="D185" s="26">
        <v>30000</v>
      </c>
      <c r="E185" s="26">
        <v>0</v>
      </c>
      <c r="F185" s="32">
        <f t="shared" si="12"/>
        <v>30000</v>
      </c>
      <c r="G185" s="42">
        <f t="shared" si="13"/>
        <v>0</v>
      </c>
    </row>
    <row r="186" spans="1:7" ht="18.75" customHeight="1" x14ac:dyDescent="0.15">
      <c r="A186" s="127"/>
      <c r="B186" s="133"/>
      <c r="C186" s="34" t="s">
        <v>131</v>
      </c>
      <c r="D186" s="26">
        <v>30000</v>
      </c>
      <c r="E186" s="26">
        <v>0</v>
      </c>
      <c r="F186" s="32">
        <f t="shared" si="12"/>
        <v>30000</v>
      </c>
      <c r="G186" s="42">
        <f t="shared" si="13"/>
        <v>0</v>
      </c>
    </row>
    <row r="187" spans="1:7" ht="18.75" customHeight="1" x14ac:dyDescent="0.15">
      <c r="A187" s="127"/>
      <c r="B187" s="133"/>
      <c r="C187" s="34" t="s">
        <v>132</v>
      </c>
      <c r="D187" s="26">
        <v>300000</v>
      </c>
      <c r="E187" s="26">
        <v>191530</v>
      </c>
      <c r="F187" s="32">
        <f t="shared" si="12"/>
        <v>108470</v>
      </c>
      <c r="G187" s="35">
        <f t="shared" si="13"/>
        <v>63.843333333333327</v>
      </c>
    </row>
    <row r="188" spans="1:7" ht="18.75" customHeight="1" x14ac:dyDescent="0.15">
      <c r="A188" s="127"/>
      <c r="B188" s="133"/>
      <c r="C188" s="34" t="s">
        <v>238</v>
      </c>
      <c r="D188" s="26">
        <v>200000</v>
      </c>
      <c r="E188" s="26">
        <v>69500</v>
      </c>
      <c r="F188" s="32">
        <f t="shared" si="12"/>
        <v>130500</v>
      </c>
      <c r="G188" s="35">
        <f t="shared" si="13"/>
        <v>34.75</v>
      </c>
    </row>
    <row r="189" spans="1:7" ht="18.75" customHeight="1" x14ac:dyDescent="0.15">
      <c r="A189" s="127"/>
      <c r="B189" s="133"/>
      <c r="C189" s="34" t="s">
        <v>133</v>
      </c>
      <c r="D189" s="26">
        <v>600000</v>
      </c>
      <c r="E189" s="26">
        <v>500290</v>
      </c>
      <c r="F189" s="32">
        <f t="shared" si="12"/>
        <v>99710</v>
      </c>
      <c r="G189" s="35">
        <f t="shared" si="13"/>
        <v>83.381666666666661</v>
      </c>
    </row>
    <row r="190" spans="1:7" ht="18.75" customHeight="1" x14ac:dyDescent="0.15">
      <c r="A190" s="127"/>
      <c r="B190" s="133"/>
      <c r="C190" s="34" t="s">
        <v>193</v>
      </c>
      <c r="D190" s="26">
        <v>2000000</v>
      </c>
      <c r="E190" s="26">
        <v>1589790</v>
      </c>
      <c r="F190" s="32">
        <f t="shared" si="12"/>
        <v>410210</v>
      </c>
      <c r="G190" s="35">
        <f t="shared" si="13"/>
        <v>79.489500000000007</v>
      </c>
    </row>
    <row r="191" spans="1:7" ht="18.75" customHeight="1" x14ac:dyDescent="0.15">
      <c r="A191" s="127"/>
      <c r="B191" s="133"/>
      <c r="C191" s="34" t="s">
        <v>194</v>
      </c>
      <c r="D191" s="26">
        <v>200000</v>
      </c>
      <c r="E191" s="26">
        <v>15690</v>
      </c>
      <c r="F191" s="32">
        <f t="shared" si="12"/>
        <v>184310</v>
      </c>
      <c r="G191" s="35">
        <f t="shared" si="13"/>
        <v>7.8450000000000006</v>
      </c>
    </row>
    <row r="192" spans="1:7" ht="18.75" customHeight="1" x14ac:dyDescent="0.15">
      <c r="A192" s="127"/>
      <c r="B192" s="133"/>
      <c r="C192" s="34" t="s">
        <v>195</v>
      </c>
      <c r="D192" s="26">
        <v>500000</v>
      </c>
      <c r="E192" s="26">
        <v>6000</v>
      </c>
      <c r="F192" s="32">
        <f t="shared" si="12"/>
        <v>494000</v>
      </c>
      <c r="G192" s="35">
        <f t="shared" si="13"/>
        <v>1.2</v>
      </c>
    </row>
    <row r="193" spans="1:7" ht="18.75" customHeight="1" x14ac:dyDescent="0.15">
      <c r="A193" s="127"/>
      <c r="B193" s="133"/>
      <c r="C193" s="34" t="s">
        <v>196</v>
      </c>
      <c r="D193" s="26">
        <v>160000</v>
      </c>
      <c r="E193" s="26">
        <v>75360</v>
      </c>
      <c r="F193" s="32">
        <f t="shared" si="12"/>
        <v>84640</v>
      </c>
      <c r="G193" s="35">
        <f t="shared" si="13"/>
        <v>47.099999999999994</v>
      </c>
    </row>
    <row r="194" spans="1:7" ht="18.75" customHeight="1" x14ac:dyDescent="0.15">
      <c r="A194" s="127"/>
      <c r="B194" s="133"/>
      <c r="C194" s="34" t="s">
        <v>239</v>
      </c>
      <c r="D194" s="26">
        <v>4600000</v>
      </c>
      <c r="E194" s="26">
        <v>3361000</v>
      </c>
      <c r="F194" s="32">
        <f t="shared" si="12"/>
        <v>1239000</v>
      </c>
      <c r="G194" s="35">
        <f t="shared" si="13"/>
        <v>73.065217391304344</v>
      </c>
    </row>
    <row r="195" spans="1:7" ht="18.75" customHeight="1" x14ac:dyDescent="0.15">
      <c r="A195" s="128"/>
      <c r="B195" s="55" t="s">
        <v>41</v>
      </c>
      <c r="C195" s="43"/>
      <c r="D195" s="27">
        <f>SUM(D185:D194)</f>
        <v>8620000</v>
      </c>
      <c r="E195" s="27">
        <f>SUM(E185:E194)</f>
        <v>5809160</v>
      </c>
      <c r="F195" s="41">
        <f t="shared" si="12"/>
        <v>2810840</v>
      </c>
      <c r="G195" s="42">
        <f t="shared" si="11"/>
        <v>67.391647331786544</v>
      </c>
    </row>
    <row r="196" spans="1:7" ht="18.75" customHeight="1" x14ac:dyDescent="0.15">
      <c r="A196" s="49" t="s">
        <v>26</v>
      </c>
      <c r="B196" s="44"/>
      <c r="C196" s="43" t="s">
        <v>22</v>
      </c>
      <c r="D196" s="49">
        <f>SUM(D195+D184+D179+D163+D147)</f>
        <v>431921000</v>
      </c>
      <c r="E196" s="49">
        <f>SUM(E195+E184+E179+E163+E147)</f>
        <v>379929629</v>
      </c>
      <c r="F196" s="45">
        <f t="shared" si="12"/>
        <v>51991371</v>
      </c>
      <c r="G196" s="46">
        <f t="shared" si="11"/>
        <v>87.962759161976379</v>
      </c>
    </row>
    <row r="197" spans="1:7" ht="18.75" customHeight="1" x14ac:dyDescent="0.15">
      <c r="A197" s="126" t="s">
        <v>240</v>
      </c>
      <c r="B197" s="34" t="s">
        <v>240</v>
      </c>
      <c r="C197" s="26" t="s">
        <v>241</v>
      </c>
      <c r="D197" s="26">
        <v>5000000</v>
      </c>
      <c r="E197" s="26">
        <v>4588710</v>
      </c>
      <c r="F197" s="32">
        <f t="shared" si="12"/>
        <v>411290</v>
      </c>
      <c r="G197" s="35">
        <f t="shared" si="11"/>
        <v>91.774199999999993</v>
      </c>
    </row>
    <row r="198" spans="1:7" ht="18.75" customHeight="1" x14ac:dyDescent="0.15">
      <c r="A198" s="128"/>
      <c r="B198" s="44" t="s">
        <v>41</v>
      </c>
      <c r="C198" s="48"/>
      <c r="D198" s="27">
        <f>+D197</f>
        <v>5000000</v>
      </c>
      <c r="E198" s="27">
        <f>+E197</f>
        <v>4588710</v>
      </c>
      <c r="F198" s="32">
        <f t="shared" si="12"/>
        <v>411290</v>
      </c>
      <c r="G198" s="35">
        <f t="shared" si="11"/>
        <v>91.774199999999993</v>
      </c>
    </row>
    <row r="199" spans="1:7" ht="18.75" customHeight="1" x14ac:dyDescent="0.15">
      <c r="A199" s="44" t="s">
        <v>26</v>
      </c>
      <c r="B199" s="38"/>
      <c r="C199" s="43" t="s">
        <v>22</v>
      </c>
      <c r="D199" s="49">
        <f>+D198</f>
        <v>5000000</v>
      </c>
      <c r="E199" s="49">
        <f>+E198</f>
        <v>4588710</v>
      </c>
      <c r="F199" s="45">
        <f t="shared" si="12"/>
        <v>411290</v>
      </c>
      <c r="G199" s="46">
        <f t="shared" si="11"/>
        <v>91.774199999999993</v>
      </c>
    </row>
    <row r="200" spans="1:7" ht="18.75" customHeight="1" x14ac:dyDescent="0.15">
      <c r="A200" s="134" t="s">
        <v>242</v>
      </c>
      <c r="B200" s="106" t="s">
        <v>242</v>
      </c>
      <c r="C200" s="56" t="s">
        <v>242</v>
      </c>
      <c r="D200" s="56">
        <v>100994426</v>
      </c>
      <c r="E200" s="56">
        <v>226068980</v>
      </c>
      <c r="F200" s="32">
        <f t="shared" si="12"/>
        <v>-125074554</v>
      </c>
      <c r="G200" s="35">
        <f t="shared" si="11"/>
        <v>223.84302674288185</v>
      </c>
    </row>
    <row r="201" spans="1:7" ht="18.75" customHeight="1" x14ac:dyDescent="0.15">
      <c r="A201" s="135"/>
      <c r="B201" s="44" t="s">
        <v>41</v>
      </c>
      <c r="C201" s="57"/>
      <c r="D201" s="58">
        <f>SUM(D200:D200)</f>
        <v>100994426</v>
      </c>
      <c r="E201" s="58">
        <f>SUM(E200:E200)</f>
        <v>226068980</v>
      </c>
      <c r="F201" s="41">
        <f t="shared" si="12"/>
        <v>-125074554</v>
      </c>
      <c r="G201" s="35">
        <f t="shared" si="11"/>
        <v>223.84302674288185</v>
      </c>
    </row>
    <row r="202" spans="1:7" ht="18.75" customHeight="1" x14ac:dyDescent="0.15">
      <c r="A202" s="49" t="s">
        <v>26</v>
      </c>
      <c r="B202" s="59"/>
      <c r="C202" s="39" t="s">
        <v>22</v>
      </c>
      <c r="D202" s="43">
        <f>D201</f>
        <v>100994426</v>
      </c>
      <c r="E202" s="43">
        <f>E201</f>
        <v>226068980</v>
      </c>
      <c r="F202" s="45">
        <f t="shared" si="12"/>
        <v>-125074554</v>
      </c>
      <c r="G202" s="46">
        <f t="shared" si="11"/>
        <v>223.84302674288185</v>
      </c>
    </row>
    <row r="203" spans="1:7" ht="18.75" customHeight="1" x14ac:dyDescent="0.15">
      <c r="A203" s="126" t="s">
        <v>243</v>
      </c>
      <c r="B203" s="34" t="s">
        <v>243</v>
      </c>
      <c r="C203" s="26" t="s">
        <v>243</v>
      </c>
      <c r="D203" s="26">
        <v>4819000</v>
      </c>
      <c r="E203" s="26">
        <v>9621052</v>
      </c>
      <c r="F203" s="32">
        <f t="shared" si="12"/>
        <v>-4802052</v>
      </c>
      <c r="G203" s="35">
        <f t="shared" si="11"/>
        <v>199.64830877775472</v>
      </c>
    </row>
    <row r="204" spans="1:7" ht="18.75" customHeight="1" x14ac:dyDescent="0.15">
      <c r="A204" s="128"/>
      <c r="B204" s="44" t="s">
        <v>41</v>
      </c>
      <c r="C204" s="43"/>
      <c r="D204" s="27">
        <f>+D203</f>
        <v>4819000</v>
      </c>
      <c r="E204" s="27">
        <f>+E203</f>
        <v>9621052</v>
      </c>
      <c r="F204" s="41">
        <f t="shared" si="12"/>
        <v>-4802052</v>
      </c>
      <c r="G204" s="35">
        <f t="shared" si="11"/>
        <v>199.64830877775472</v>
      </c>
    </row>
    <row r="205" spans="1:7" ht="18.75" customHeight="1" x14ac:dyDescent="0.15">
      <c r="A205" s="44" t="s">
        <v>26</v>
      </c>
      <c r="B205" s="53"/>
      <c r="C205" s="57" t="s">
        <v>22</v>
      </c>
      <c r="D205" s="49">
        <f>+D204</f>
        <v>4819000</v>
      </c>
      <c r="E205" s="49">
        <f>+E204</f>
        <v>9621052</v>
      </c>
      <c r="F205" s="45">
        <f t="shared" si="12"/>
        <v>-4802052</v>
      </c>
      <c r="G205" s="46">
        <f t="shared" si="11"/>
        <v>199.64830877775472</v>
      </c>
    </row>
    <row r="206" spans="1:7" ht="18.75" customHeight="1" x14ac:dyDescent="0.15">
      <c r="A206" s="60" t="s">
        <v>34</v>
      </c>
      <c r="B206" s="61" t="s">
        <v>22</v>
      </c>
      <c r="C206" s="62" t="s">
        <v>22</v>
      </c>
      <c r="D206" s="62">
        <f>SUM(+D205+D202+D199+D196+D140+D120+D115+D101)</f>
        <v>1713433471</v>
      </c>
      <c r="E206" s="62">
        <f>SUM(+E205+E202+E199+E196+E140+E120+E115+E101)</f>
        <v>1692234889</v>
      </c>
      <c r="F206" s="63">
        <f t="shared" si="12"/>
        <v>21198582</v>
      </c>
      <c r="G206" s="64">
        <f t="shared" si="11"/>
        <v>98.762800986511138</v>
      </c>
    </row>
    <row r="207" spans="1:7" ht="12.75" x14ac:dyDescent="0.15">
      <c r="A207" s="65"/>
      <c r="B207" s="65"/>
      <c r="C207" s="65"/>
      <c r="D207" s="66"/>
      <c r="E207" s="66"/>
      <c r="F207" s="66"/>
      <c r="G207" s="66"/>
    </row>
    <row r="208" spans="1:7" ht="12.75" x14ac:dyDescent="0.15">
      <c r="A208" s="65"/>
      <c r="B208" s="65"/>
      <c r="C208" s="65"/>
      <c r="D208" s="66"/>
      <c r="E208" s="66"/>
      <c r="F208" s="66"/>
      <c r="G208" s="66"/>
    </row>
    <row r="209" spans="1:7" x14ac:dyDescent="0.15">
      <c r="D209" s="8"/>
      <c r="E209" s="8"/>
      <c r="F209" s="8"/>
      <c r="G209" s="8"/>
    </row>
    <row r="210" spans="1:7" x14ac:dyDescent="0.15">
      <c r="D210" s="8"/>
      <c r="E210" s="8"/>
      <c r="F210" s="8"/>
      <c r="G210" s="8"/>
    </row>
    <row r="211" spans="1:7" x14ac:dyDescent="0.15">
      <c r="C211" s="2" t="s">
        <v>22</v>
      </c>
      <c r="D211" s="2" t="s">
        <v>22</v>
      </c>
      <c r="E211" s="2" t="s">
        <v>22</v>
      </c>
      <c r="G211" s="2" t="s">
        <v>22</v>
      </c>
    </row>
    <row r="212" spans="1:7" x14ac:dyDescent="0.15">
      <c r="C212" s="2" t="s">
        <v>22</v>
      </c>
      <c r="D212" s="2" t="s">
        <v>22</v>
      </c>
      <c r="E212" s="2" t="s">
        <v>35</v>
      </c>
      <c r="G212" s="2" t="s">
        <v>22</v>
      </c>
    </row>
    <row r="213" spans="1:7" x14ac:dyDescent="0.15">
      <c r="A213" s="2" t="s">
        <v>22</v>
      </c>
      <c r="B213" s="2" t="s">
        <v>22</v>
      </c>
      <c r="C213" s="2" t="s">
        <v>22</v>
      </c>
      <c r="D213" s="2" t="s">
        <v>22</v>
      </c>
      <c r="E213" s="2" t="s">
        <v>22</v>
      </c>
      <c r="G213" s="2" t="s">
        <v>22</v>
      </c>
    </row>
    <row r="214" spans="1:7" x14ac:dyDescent="0.15">
      <c r="C214" s="2" t="s">
        <v>35</v>
      </c>
      <c r="D214" s="2" t="s">
        <v>22</v>
      </c>
      <c r="E214" s="2" t="s">
        <v>22</v>
      </c>
      <c r="G214" s="2" t="s">
        <v>22</v>
      </c>
    </row>
    <row r="215" spans="1:7" x14ac:dyDescent="0.15">
      <c r="B215" s="2" t="s">
        <v>22</v>
      </c>
      <c r="C215" s="2" t="s">
        <v>22</v>
      </c>
      <c r="D215" s="2" t="s">
        <v>22</v>
      </c>
      <c r="E215" s="2" t="s">
        <v>22</v>
      </c>
      <c r="G215" s="2" t="s">
        <v>22</v>
      </c>
    </row>
    <row r="216" spans="1:7" x14ac:dyDescent="0.15">
      <c r="C216" s="2" t="s">
        <v>22</v>
      </c>
      <c r="G216" s="2" t="s">
        <v>22</v>
      </c>
    </row>
    <row r="217" spans="1:7" x14ac:dyDescent="0.15">
      <c r="C217" s="2" t="s">
        <v>22</v>
      </c>
    </row>
  </sheetData>
  <mergeCells count="38">
    <mergeCell ref="A203:A204"/>
    <mergeCell ref="B185:B194"/>
    <mergeCell ref="A200:A201"/>
    <mergeCell ref="B141:B146"/>
    <mergeCell ref="B128:B138"/>
    <mergeCell ref="B164:B178"/>
    <mergeCell ref="A197:A198"/>
    <mergeCell ref="B148:B162"/>
    <mergeCell ref="A141:A195"/>
    <mergeCell ref="B180:B183"/>
    <mergeCell ref="B116:B118"/>
    <mergeCell ref="A116:A119"/>
    <mergeCell ref="B121:B124"/>
    <mergeCell ref="A121:A139"/>
    <mergeCell ref="B89:B94"/>
    <mergeCell ref="B96:B99"/>
    <mergeCell ref="A89:A100"/>
    <mergeCell ref="B102:B104"/>
    <mergeCell ref="B106:B113"/>
    <mergeCell ref="A102:A114"/>
    <mergeCell ref="B19:B23"/>
    <mergeCell ref="A19:A36"/>
    <mergeCell ref="B38:B46"/>
    <mergeCell ref="A38:A47"/>
    <mergeCell ref="B27:B35"/>
    <mergeCell ref="A1:G1"/>
    <mergeCell ref="A2:G2"/>
    <mergeCell ref="A3:B3"/>
    <mergeCell ref="B5:B7"/>
    <mergeCell ref="A5:A17"/>
    <mergeCell ref="B11:B16"/>
    <mergeCell ref="A52:A55"/>
    <mergeCell ref="A49:A50"/>
    <mergeCell ref="A85:G85"/>
    <mergeCell ref="A86:G86"/>
    <mergeCell ref="A87:B87"/>
    <mergeCell ref="B57:B74"/>
    <mergeCell ref="A57:A75"/>
  </mergeCells>
  <phoneticPr fontId="6" type="noConversion"/>
  <pageMargins left="0.19685039370078741" right="0.19685039370078741" top="0.27559055118110237" bottom="0.51181102362204722" header="0.27559055118110237" footer="0.51181102362204722"/>
  <pageSetup paperSize="9" scale="95" firstPageNumber="2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F13" sqref="F13:F14"/>
    </sheetView>
  </sheetViews>
  <sheetFormatPr defaultRowHeight="16.5" x14ac:dyDescent="0.15"/>
  <cols>
    <col min="1" max="1" width="10.5546875" style="14" bestFit="1" customWidth="1"/>
    <col min="2" max="3" width="11.5546875" style="14" bestFit="1" customWidth="1"/>
    <col min="4" max="4" width="11.21875" style="14" bestFit="1" customWidth="1"/>
    <col min="5" max="5" width="11.5546875" style="14" bestFit="1" customWidth="1"/>
    <col min="6" max="6" width="14.88671875" style="14" bestFit="1" customWidth="1"/>
    <col min="7" max="7" width="11.21875" style="14" bestFit="1" customWidth="1"/>
    <col min="8" max="8" width="11.21875" style="14" customWidth="1"/>
    <col min="9" max="9" width="12.6640625" style="14" bestFit="1" customWidth="1"/>
    <col min="10" max="16384" width="8.88671875" style="15"/>
  </cols>
  <sheetData>
    <row r="1" spans="1:9" ht="24.75" customHeight="1" x14ac:dyDescent="0.15">
      <c r="A1" s="138" t="s">
        <v>156</v>
      </c>
      <c r="B1" s="138"/>
      <c r="C1" s="138"/>
      <c r="D1" s="138"/>
    </row>
    <row r="3" spans="1:9" ht="21" customHeight="1" x14ac:dyDescent="0.15">
      <c r="A3" s="138" t="s">
        <v>157</v>
      </c>
      <c r="B3" s="138"/>
    </row>
    <row r="4" spans="1:9" ht="27" customHeight="1" x14ac:dyDescent="0.15">
      <c r="A4" s="16" t="s">
        <v>158</v>
      </c>
    </row>
    <row r="5" spans="1:9" ht="32.25" customHeight="1" x14ac:dyDescent="0.15">
      <c r="A5" s="17" t="s">
        <v>159</v>
      </c>
      <c r="B5" s="17" t="s">
        <v>160</v>
      </c>
      <c r="C5" s="17" t="s">
        <v>161</v>
      </c>
      <c r="D5" s="17" t="s">
        <v>162</v>
      </c>
      <c r="E5" s="17" t="s">
        <v>163</v>
      </c>
      <c r="F5" s="17" t="s">
        <v>164</v>
      </c>
      <c r="G5" s="17" t="s">
        <v>165</v>
      </c>
      <c r="H5" s="17" t="s">
        <v>166</v>
      </c>
      <c r="I5" s="17" t="s">
        <v>167</v>
      </c>
    </row>
    <row r="6" spans="1:9" ht="32.25" customHeight="1" x14ac:dyDescent="0.15">
      <c r="A6" s="17" t="s">
        <v>168</v>
      </c>
      <c r="B6" s="21">
        <v>1538341</v>
      </c>
      <c r="C6" s="18">
        <v>654202</v>
      </c>
      <c r="D6" s="18">
        <v>60630</v>
      </c>
      <c r="E6" s="18">
        <v>216565</v>
      </c>
      <c r="F6" s="18">
        <v>247390</v>
      </c>
      <c r="G6" s="18">
        <v>277192</v>
      </c>
      <c r="H6" s="18">
        <v>80661</v>
      </c>
      <c r="I6" s="18">
        <v>1701</v>
      </c>
    </row>
    <row r="7" spans="1:9" ht="32.25" customHeight="1" x14ac:dyDescent="0.15">
      <c r="A7" s="17" t="s">
        <v>169</v>
      </c>
      <c r="B7" s="18">
        <v>100</v>
      </c>
      <c r="C7" s="19">
        <f>C6/$B6*100</f>
        <v>42.526461948293651</v>
      </c>
      <c r="D7" s="19">
        <f t="shared" ref="D7:I7" si="0">D6/$B6*100</f>
        <v>3.9412587976267939</v>
      </c>
      <c r="E7" s="19">
        <f t="shared" si="0"/>
        <v>14.077827997823631</v>
      </c>
      <c r="F7" s="19">
        <f t="shared" si="0"/>
        <v>16.081609994143044</v>
      </c>
      <c r="G7" s="19">
        <f t="shared" si="0"/>
        <v>18.018891780170975</v>
      </c>
      <c r="H7" s="19">
        <f t="shared" si="0"/>
        <v>5.2433758184953794</v>
      </c>
      <c r="I7" s="19">
        <f t="shared" si="0"/>
        <v>0.11057366344653104</v>
      </c>
    </row>
    <row r="9" spans="1:9" x14ac:dyDescent="0.15">
      <c r="A9" s="20" t="s">
        <v>170</v>
      </c>
    </row>
    <row r="10" spans="1:9" ht="32.25" customHeight="1" x14ac:dyDescent="0.15">
      <c r="A10" s="17" t="s">
        <v>159</v>
      </c>
      <c r="B10" s="17" t="s">
        <v>160</v>
      </c>
      <c r="C10" s="17" t="s">
        <v>171</v>
      </c>
      <c r="D10" s="17" t="s">
        <v>172</v>
      </c>
      <c r="E10" s="17" t="s">
        <v>173</v>
      </c>
      <c r="F10" s="17" t="s">
        <v>174</v>
      </c>
      <c r="G10" s="17" t="s">
        <v>175</v>
      </c>
      <c r="H10" s="17" t="s">
        <v>176</v>
      </c>
      <c r="I10" s="17" t="s">
        <v>177</v>
      </c>
    </row>
    <row r="11" spans="1:9" ht="32.25" customHeight="1" x14ac:dyDescent="0.15">
      <c r="A11" s="17" t="s">
        <v>178</v>
      </c>
      <c r="B11" s="18">
        <v>1538341</v>
      </c>
      <c r="C11" s="18">
        <v>652428</v>
      </c>
      <c r="D11" s="18">
        <v>59364</v>
      </c>
      <c r="E11" s="18">
        <v>167888</v>
      </c>
      <c r="F11" s="18">
        <v>339373</v>
      </c>
      <c r="G11" s="18">
        <v>195911</v>
      </c>
      <c r="H11" s="18">
        <v>109350</v>
      </c>
      <c r="I11" s="18">
        <v>14027</v>
      </c>
    </row>
    <row r="12" spans="1:9" ht="32.25" customHeight="1" x14ac:dyDescent="0.15">
      <c r="A12" s="17" t="s">
        <v>179</v>
      </c>
      <c r="B12" s="18">
        <v>100</v>
      </c>
      <c r="C12" s="19">
        <f>C11/$B11*100</f>
        <v>42.411142913047243</v>
      </c>
      <c r="D12" s="19">
        <f t="shared" ref="D12:I12" si="1">D11/$B11*100</f>
        <v>3.8589623497000991</v>
      </c>
      <c r="E12" s="19">
        <f t="shared" si="1"/>
        <v>10.913575078607408</v>
      </c>
      <c r="F12" s="19">
        <f t="shared" si="1"/>
        <v>22.060973477271943</v>
      </c>
      <c r="G12" s="19">
        <f t="shared" si="1"/>
        <v>12.735212803923188</v>
      </c>
      <c r="H12" s="19">
        <f t="shared" si="1"/>
        <v>7.1083069358484243</v>
      </c>
      <c r="I12" s="19">
        <f t="shared" si="1"/>
        <v>0.91182644160169946</v>
      </c>
    </row>
  </sheetData>
  <mergeCells count="2">
    <mergeCell ref="A1:D1"/>
    <mergeCell ref="A3:B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결산총괄</vt:lpstr>
      <vt:lpstr>세입,세출 결산</vt:lpstr>
      <vt:lpstr>대비표</vt:lpstr>
    </vt:vector>
  </TitlesOfParts>
  <Company>광장복지관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김주영</dc:creator>
  <cp:lastModifiedBy>User</cp:lastModifiedBy>
  <cp:lastPrinted>2016-02-29T09:20:54Z</cp:lastPrinted>
  <dcterms:created xsi:type="dcterms:W3CDTF">2006-03-09T09:46:11Z</dcterms:created>
  <dcterms:modified xsi:type="dcterms:W3CDTF">2016-03-07T01:29:30Z</dcterms:modified>
</cp:coreProperties>
</file>