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ong\OneDrive\바탕 화면\"/>
    </mc:Choice>
  </mc:AlternateContent>
  <bookViews>
    <workbookView xWindow="0" yWindow="0" windowWidth="28800" windowHeight="11730"/>
  </bookViews>
  <sheets>
    <sheet name="2022복지관 총괄" sheetId="1" r:id="rId1"/>
  </sheets>
  <externalReferences>
    <externalReference r:id="rId2"/>
  </externalReferences>
  <definedNames>
    <definedName name="_xlnm.Print_Area" localSheetId="0">'2022복지관 총괄'!$A$1:$P$29</definedName>
    <definedName name="_xlnm.Print_Titles" localSheetId="0">'2022복지관 총괄'!$1:$6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H29" i="1" s="1"/>
  <c r="E29" i="1"/>
  <c r="F28" i="1"/>
  <c r="H28" i="1" s="1"/>
  <c r="E28" i="1"/>
  <c r="F27" i="1"/>
  <c r="H27" i="1" s="1"/>
  <c r="E27" i="1"/>
  <c r="F26" i="1"/>
  <c r="H26" i="1" s="1"/>
  <c r="E26" i="1"/>
  <c r="F25" i="1"/>
  <c r="H25" i="1" s="1"/>
  <c r="E25" i="1"/>
  <c r="N24" i="1"/>
  <c r="P24" i="1" s="1"/>
  <c r="M24" i="1"/>
  <c r="F24" i="1"/>
  <c r="H24" i="1" s="1"/>
  <c r="E24" i="1"/>
  <c r="E23" i="1" s="1"/>
  <c r="N23" i="1"/>
  <c r="P23" i="1" s="1"/>
  <c r="M23" i="1"/>
  <c r="F23" i="1"/>
  <c r="H23" i="1" s="1"/>
  <c r="N22" i="1"/>
  <c r="P22" i="1" s="1"/>
  <c r="M22" i="1"/>
  <c r="M21" i="1" s="1"/>
  <c r="F22" i="1"/>
  <c r="E22" i="1"/>
  <c r="H21" i="1"/>
  <c r="G21" i="1"/>
  <c r="F21" i="1"/>
  <c r="E21" i="1"/>
  <c r="O20" i="1"/>
  <c r="N20" i="1"/>
  <c r="M20" i="1"/>
  <c r="P20" i="1" s="1"/>
  <c r="G20" i="1"/>
  <c r="F20" i="1"/>
  <c r="E20" i="1"/>
  <c r="H20" i="1" s="1"/>
  <c r="O19" i="1"/>
  <c r="N19" i="1"/>
  <c r="M19" i="1"/>
  <c r="P19" i="1" s="1"/>
  <c r="G19" i="1"/>
  <c r="F19" i="1"/>
  <c r="E19" i="1"/>
  <c r="E17" i="1" s="1"/>
  <c r="E7" i="1" s="1"/>
  <c r="O18" i="1"/>
  <c r="N18" i="1"/>
  <c r="M18" i="1"/>
  <c r="M14" i="1" s="1"/>
  <c r="M7" i="1" s="1"/>
  <c r="F18" i="1"/>
  <c r="G18" i="1" s="1"/>
  <c r="E18" i="1"/>
  <c r="N17" i="1"/>
  <c r="P17" i="1" s="1"/>
  <c r="M17" i="1"/>
  <c r="F17" i="1"/>
  <c r="H17" i="1" s="1"/>
  <c r="N16" i="1"/>
  <c r="P16" i="1" s="1"/>
  <c r="M16" i="1"/>
  <c r="F16" i="1"/>
  <c r="H16" i="1" s="1"/>
  <c r="E16" i="1"/>
  <c r="N15" i="1"/>
  <c r="P15" i="1" s="1"/>
  <c r="M15" i="1"/>
  <c r="F15" i="1"/>
  <c r="H15" i="1" s="1"/>
  <c r="E15" i="1"/>
  <c r="N14" i="1"/>
  <c r="F14" i="1"/>
  <c r="H14" i="1" s="1"/>
  <c r="E14" i="1"/>
  <c r="N13" i="1"/>
  <c r="P13" i="1" s="1"/>
  <c r="M13" i="1"/>
  <c r="F13" i="1"/>
  <c r="H13" i="1" s="1"/>
  <c r="E13" i="1"/>
  <c r="N12" i="1"/>
  <c r="P12" i="1" s="1"/>
  <c r="M12" i="1"/>
  <c r="F12" i="1"/>
  <c r="H12" i="1" s="1"/>
  <c r="E12" i="1"/>
  <c r="N11" i="1"/>
  <c r="P11" i="1" s="1"/>
  <c r="M11" i="1"/>
  <c r="F11" i="1"/>
  <c r="H11" i="1" s="1"/>
  <c r="E11" i="1"/>
  <c r="N10" i="1"/>
  <c r="P10" i="1" s="1"/>
  <c r="M10" i="1"/>
  <c r="F10" i="1"/>
  <c r="H10" i="1" s="1"/>
  <c r="E10" i="1"/>
  <c r="N9" i="1"/>
  <c r="P9" i="1" s="1"/>
  <c r="M9" i="1"/>
  <c r="F9" i="1"/>
  <c r="H9" i="1" s="1"/>
  <c r="E9" i="1"/>
  <c r="N8" i="1"/>
  <c r="P8" i="1" s="1"/>
  <c r="M8" i="1"/>
  <c r="F8" i="1"/>
  <c r="H8" i="1" s="1"/>
  <c r="E8" i="1"/>
  <c r="F7" i="1"/>
  <c r="H7" i="1" s="1"/>
  <c r="P14" i="1" l="1"/>
  <c r="G7" i="1"/>
  <c r="G8" i="1"/>
  <c r="O8" i="1"/>
  <c r="G9" i="1"/>
  <c r="O9" i="1"/>
  <c r="G10" i="1"/>
  <c r="O10" i="1"/>
  <c r="G11" i="1"/>
  <c r="O11" i="1"/>
  <c r="G12" i="1"/>
  <c r="O12" i="1"/>
  <c r="G13" i="1"/>
  <c r="O13" i="1"/>
  <c r="G14" i="1"/>
  <c r="O14" i="1"/>
  <c r="G15" i="1"/>
  <c r="O15" i="1"/>
  <c r="G16" i="1"/>
  <c r="O16" i="1"/>
  <c r="G17" i="1"/>
  <c r="O17" i="1"/>
  <c r="P18" i="1"/>
  <c r="H19" i="1"/>
  <c r="O22" i="1"/>
  <c r="G23" i="1"/>
  <c r="O23" i="1"/>
  <c r="G24" i="1"/>
  <c r="O24" i="1"/>
  <c r="G25" i="1"/>
  <c r="G26" i="1"/>
  <c r="G27" i="1"/>
  <c r="G28" i="1"/>
  <c r="G29" i="1"/>
  <c r="N21" i="1"/>
  <c r="O21" i="1" l="1"/>
  <c r="P21" i="1"/>
  <c r="N7" i="1"/>
  <c r="P7" i="1" l="1"/>
  <c r="O7" i="1"/>
</calcChain>
</file>

<file path=xl/sharedStrings.xml><?xml version="1.0" encoding="utf-8"?>
<sst xmlns="http://schemas.openxmlformats.org/spreadsheetml/2006/main" count="76" uniqueCount="58">
  <si>
    <t>2022년도 광장종합사회복지관 4차 추경 예산 (안)</t>
    <phoneticPr fontId="3" type="noConversion"/>
  </si>
  <si>
    <t>1. 세입,세출 총괄표</t>
    <phoneticPr fontId="3" type="noConversion"/>
  </si>
  <si>
    <t>(단위:천원)</t>
    <phoneticPr fontId="3" type="noConversion"/>
  </si>
  <si>
    <t>세             입</t>
  </si>
  <si>
    <t>세             출</t>
  </si>
  <si>
    <t>항</t>
  </si>
  <si>
    <t>목</t>
  </si>
  <si>
    <t>2022년     
 3차추경예산
(A)</t>
    <phoneticPr fontId="3" type="noConversion"/>
  </si>
  <si>
    <t>2022년
4 추경예산(B)</t>
    <phoneticPr fontId="3" type="noConversion"/>
  </si>
  <si>
    <t>증감 (B) -(A)</t>
  </si>
  <si>
    <t>관</t>
  </si>
  <si>
    <t>2022년        
3차추경예산(A)</t>
    <phoneticPr fontId="3" type="noConversion"/>
  </si>
  <si>
    <t>2022년
4차 추경 예산(B)</t>
    <phoneticPr fontId="3" type="noConversion"/>
  </si>
  <si>
    <t>액수</t>
  </si>
  <si>
    <t>%</t>
  </si>
  <si>
    <t>총   계</t>
  </si>
  <si>
    <t>실비사업</t>
  </si>
  <si>
    <t>계</t>
  </si>
  <si>
    <t>사무비</t>
  </si>
  <si>
    <t>수입</t>
  </si>
  <si>
    <t xml:space="preserve"> </t>
  </si>
  <si>
    <t>아동발달지원센터</t>
  </si>
  <si>
    <t>인건비</t>
  </si>
  <si>
    <t>지역조직사업</t>
  </si>
  <si>
    <t>업무추진비</t>
  </si>
  <si>
    <t>운영지원팀</t>
    <phoneticPr fontId="3" type="noConversion"/>
  </si>
  <si>
    <t>운영비</t>
  </si>
  <si>
    <t>교육문화사업</t>
  </si>
  <si>
    <t>재산조성비</t>
  </si>
  <si>
    <t>보조금수입</t>
  </si>
  <si>
    <t>시설비</t>
  </si>
  <si>
    <t>시도보조금</t>
  </si>
  <si>
    <t>사업비</t>
  </si>
  <si>
    <t>시군구보조금</t>
  </si>
  <si>
    <t>사례관리사업</t>
  </si>
  <si>
    <t>기타보조금</t>
  </si>
  <si>
    <t>서비스제공사업</t>
  </si>
  <si>
    <t>기부금수입</t>
  </si>
  <si>
    <t>지역조직화사업</t>
  </si>
  <si>
    <t>지정후원금</t>
  </si>
  <si>
    <t>비지정후원금</t>
  </si>
  <si>
    <t>아동발달센터</t>
  </si>
  <si>
    <t>전입금</t>
  </si>
  <si>
    <t>운영 및 연구</t>
  </si>
  <si>
    <t>법인전입금</t>
  </si>
  <si>
    <t>잡지출</t>
  </si>
  <si>
    <t>`</t>
    <phoneticPr fontId="3" type="noConversion"/>
  </si>
  <si>
    <t>법인전입금(후원금)</t>
  </si>
  <si>
    <t>기타잡지출</t>
  </si>
  <si>
    <t>이월금</t>
  </si>
  <si>
    <t>예비비</t>
  </si>
  <si>
    <t>전년도이월금</t>
  </si>
  <si>
    <t>예비비 및 기타</t>
  </si>
  <si>
    <t>전년도이월금(후원금)</t>
  </si>
  <si>
    <t>이월사업비</t>
  </si>
  <si>
    <t>잡수입</t>
  </si>
  <si>
    <t>기타예금이자수입</t>
  </si>
  <si>
    <t>기타잡수입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</si>
</sst>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0_);[Red]\(0.00\)"/>
    <numFmt numFmtId="177" formatCode="#,##0_ "/>
    <numFmt numFmtId="178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41" fontId="7" fillId="0" borderId="0" xfId="0" applyNumberFormat="1" applyFont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/>
    </xf>
    <xf numFmtId="176" fontId="5" fillId="0" borderId="7" xfId="0" applyNumberFormat="1" applyFont="1" applyBorder="1" applyAlignment="1" applyProtection="1">
      <alignment horizontal="right" vertical="center" shrinkToFit="1"/>
    </xf>
    <xf numFmtId="0" fontId="3" fillId="0" borderId="0" xfId="0" applyFo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1" fontId="11" fillId="2" borderId="11" xfId="0" applyNumberFormat="1" applyFont="1" applyFill="1" applyBorder="1" applyAlignment="1">
      <alignment vertical="center"/>
    </xf>
    <xf numFmtId="177" fontId="11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1" fontId="11" fillId="2" borderId="16" xfId="0" applyNumberFormat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8" fontId="5" fillId="0" borderId="1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1" fontId="11" fillId="3" borderId="12" xfId="0" applyNumberFormat="1" applyFont="1" applyFill="1" applyBorder="1" applyAlignment="1">
      <alignment vertical="center"/>
    </xf>
    <xf numFmtId="177" fontId="11" fillId="3" borderId="12" xfId="0" applyNumberFormat="1" applyFont="1" applyFill="1" applyBorder="1" applyAlignment="1">
      <alignment vertical="center"/>
    </xf>
    <xf numFmtId="176" fontId="5" fillId="3" borderId="12" xfId="0" applyNumberFormat="1" applyFont="1" applyFill="1" applyBorder="1" applyAlignment="1">
      <alignment vertical="center" shrinkToFit="1"/>
    </xf>
    <xf numFmtId="0" fontId="11" fillId="4" borderId="19" xfId="0" applyFont="1" applyFill="1" applyBorder="1" applyAlignment="1">
      <alignment horizontal="center" vertical="center"/>
    </xf>
    <xf numFmtId="41" fontId="11" fillId="3" borderId="3" xfId="0" applyNumberFormat="1" applyFont="1" applyFill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 shrinkToFit="1"/>
    </xf>
    <xf numFmtId="177" fontId="5" fillId="0" borderId="20" xfId="0" applyNumberFormat="1" applyFont="1" applyBorder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 shrinkToFit="1"/>
    </xf>
    <xf numFmtId="0" fontId="3" fillId="4" borderId="0" xfId="0" applyFont="1" applyFill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20" xfId="0" applyNumberFormat="1" applyFont="1" applyBorder="1">
      <alignment vertical="center"/>
    </xf>
    <xf numFmtId="41" fontId="11" fillId="3" borderId="12" xfId="1" applyFont="1" applyFill="1" applyBorder="1" applyAlignment="1">
      <alignment vertical="center"/>
    </xf>
    <xf numFmtId="0" fontId="14" fillId="0" borderId="0" xfId="0" applyFont="1">
      <alignment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vertical="center"/>
    </xf>
    <xf numFmtId="177" fontId="11" fillId="3" borderId="1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8" fontId="5" fillId="0" borderId="11" xfId="0" applyNumberFormat="1" applyFont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 shrinkToFit="1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1" fontId="5" fillId="0" borderId="0" xfId="1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6.%202022&#45380;%20&#54788;&#51116;%20&#51652;&#54665;&#51473;%20&#47928;&#49436;%20&#44277;&#50976;\1.%20&#50696;&#49328;&#49436;\2022&#45380;&#46020;%204&#52264;%20&#52628;&#44221;\2022&#45380;%204&#52264;%20&#52628;&#44221;&#50696;&#49328;(&#5050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복지관 총괄"/>
      <sheetName val="2022복지관 세입"/>
      <sheetName val="2022복지관 세출"/>
    </sheetNames>
    <sheetDataSet>
      <sheetData sheetId="0"/>
      <sheetData sheetId="1">
        <row r="7">
          <cell r="E7">
            <v>97760</v>
          </cell>
          <cell r="F7">
            <v>79200</v>
          </cell>
        </row>
        <row r="29">
          <cell r="E29">
            <v>160</v>
          </cell>
          <cell r="F29">
            <v>160</v>
          </cell>
        </row>
        <row r="31">
          <cell r="E31">
            <v>1200</v>
          </cell>
          <cell r="F31">
            <v>4320</v>
          </cell>
        </row>
        <row r="32">
          <cell r="E32">
            <v>225574</v>
          </cell>
          <cell r="F32">
            <v>211142</v>
          </cell>
        </row>
        <row r="55">
          <cell r="E55">
            <v>1046160</v>
          </cell>
          <cell r="F55">
            <v>1046160</v>
          </cell>
        </row>
        <row r="64">
          <cell r="E64">
            <v>139460</v>
          </cell>
          <cell r="F64">
            <v>139460</v>
          </cell>
        </row>
        <row r="72">
          <cell r="E72">
            <v>202210</v>
          </cell>
          <cell r="F72">
            <v>203249</v>
          </cell>
        </row>
        <row r="89">
          <cell r="E89">
            <v>103195</v>
          </cell>
          <cell r="F89">
            <v>91195</v>
          </cell>
        </row>
        <row r="94">
          <cell r="E94">
            <v>60000</v>
          </cell>
          <cell r="F94">
            <v>36000</v>
          </cell>
        </row>
        <row r="98">
          <cell r="E98">
            <v>30000</v>
          </cell>
          <cell r="F98">
            <v>30000</v>
          </cell>
        </row>
        <row r="99">
          <cell r="E99">
            <v>0</v>
          </cell>
          <cell r="F99">
            <v>0</v>
          </cell>
        </row>
        <row r="102">
          <cell r="E102">
            <v>70006</v>
          </cell>
          <cell r="F102">
            <v>70006.277000000002</v>
          </cell>
        </row>
        <row r="103">
          <cell r="E103">
            <v>37961</v>
          </cell>
          <cell r="F103">
            <v>37961.368000000002</v>
          </cell>
        </row>
        <row r="104">
          <cell r="E104">
            <v>11065</v>
          </cell>
          <cell r="F104">
            <v>11065.473</v>
          </cell>
        </row>
        <row r="106">
          <cell r="E106">
            <v>250</v>
          </cell>
          <cell r="F106">
            <v>250</v>
          </cell>
        </row>
        <row r="108">
          <cell r="E108">
            <v>1000</v>
          </cell>
          <cell r="F108">
            <v>1000</v>
          </cell>
        </row>
      </sheetData>
      <sheetData sheetId="2">
        <row r="7">
          <cell r="G7">
            <v>970762</v>
          </cell>
          <cell r="H7">
            <v>979090.33632</v>
          </cell>
        </row>
        <row r="34">
          <cell r="G34">
            <v>4760</v>
          </cell>
          <cell r="H34">
            <v>3540</v>
          </cell>
        </row>
        <row r="42">
          <cell r="G42">
            <v>103364</v>
          </cell>
          <cell r="H42">
            <v>98814</v>
          </cell>
        </row>
        <row r="78">
          <cell r="G78">
            <v>118885</v>
          </cell>
          <cell r="H78">
            <v>23760.959999999999</v>
          </cell>
        </row>
        <row r="91">
          <cell r="G91">
            <v>65635</v>
          </cell>
          <cell r="H91">
            <v>65635</v>
          </cell>
        </row>
        <row r="133">
          <cell r="G133">
            <v>173042</v>
          </cell>
          <cell r="H133">
            <v>169442</v>
          </cell>
        </row>
        <row r="409">
          <cell r="G409">
            <v>206262</v>
          </cell>
          <cell r="H409">
            <v>180362</v>
          </cell>
        </row>
        <row r="548">
          <cell r="G548">
            <v>159261</v>
          </cell>
          <cell r="H548">
            <v>151709.4</v>
          </cell>
        </row>
        <row r="578">
          <cell r="G578">
            <v>75629</v>
          </cell>
          <cell r="H578">
            <v>63343.360000000001</v>
          </cell>
        </row>
        <row r="620">
          <cell r="G620">
            <v>54613</v>
          </cell>
          <cell r="H620">
            <v>45143</v>
          </cell>
        </row>
        <row r="666">
          <cell r="G666">
            <v>1200</v>
          </cell>
          <cell r="H666">
            <v>1200</v>
          </cell>
        </row>
        <row r="670">
          <cell r="G670">
            <v>92589</v>
          </cell>
          <cell r="H670">
            <v>179128.06200000001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tabSelected="1" topLeftCell="A4" workbookViewId="0">
      <selection activeCell="F40" sqref="F40"/>
    </sheetView>
  </sheetViews>
  <sheetFormatPr defaultRowHeight="13.5"/>
  <cols>
    <col min="1" max="1" width="2.21875" style="29" customWidth="1"/>
    <col min="2" max="2" width="9.88671875" style="114" customWidth="1"/>
    <col min="3" max="3" width="2.88671875" style="115" customWidth="1"/>
    <col min="4" max="4" width="12.21875" style="71" customWidth="1"/>
    <col min="5" max="5" width="9" customWidth="1"/>
    <col min="6" max="6" width="9.109375" customWidth="1"/>
    <col min="7" max="7" width="7.21875" customWidth="1"/>
    <col min="8" max="8" width="4.6640625" style="116" customWidth="1"/>
    <col min="9" max="9" width="2.5546875" customWidth="1"/>
    <col min="10" max="10" width="9.88671875" style="71" customWidth="1"/>
    <col min="11" max="11" width="3.109375" style="71" customWidth="1"/>
    <col min="12" max="12" width="13.33203125" style="71" customWidth="1"/>
    <col min="13" max="13" width="9.44140625" bestFit="1" customWidth="1"/>
    <col min="14" max="14" width="9.44140625" customWidth="1"/>
    <col min="15" max="15" width="8.77734375" customWidth="1"/>
    <col min="16" max="16" width="4.77734375" style="100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</row>
    <row r="2" spans="1:20">
      <c r="A2" s="3"/>
      <c r="B2" s="4"/>
      <c r="C2" s="5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8"/>
      <c r="Q2" s="9"/>
      <c r="R2" s="9"/>
      <c r="S2" s="9"/>
      <c r="T2" s="9"/>
    </row>
    <row r="3" spans="1:20" ht="16.5">
      <c r="A3" s="3"/>
      <c r="B3" s="10" t="s">
        <v>1</v>
      </c>
      <c r="C3" s="5"/>
      <c r="D3" s="6"/>
      <c r="E3" s="6"/>
      <c r="F3" s="6"/>
      <c r="G3" s="6"/>
      <c r="H3" s="7"/>
      <c r="I3" s="6"/>
      <c r="J3" s="6"/>
      <c r="K3" s="6"/>
      <c r="L3" s="11"/>
      <c r="M3" s="12"/>
      <c r="N3" s="6"/>
      <c r="O3" s="13" t="s">
        <v>2</v>
      </c>
      <c r="P3" s="13"/>
      <c r="Q3" s="9"/>
      <c r="R3" s="9"/>
      <c r="S3" s="9"/>
      <c r="T3" s="9"/>
    </row>
    <row r="4" spans="1:20" ht="19.5" customHeight="1">
      <c r="A4" s="14" t="s">
        <v>3</v>
      </c>
      <c r="B4" s="15"/>
      <c r="C4" s="15"/>
      <c r="D4" s="15"/>
      <c r="E4" s="15"/>
      <c r="F4" s="15"/>
      <c r="G4" s="15"/>
      <c r="H4" s="16"/>
      <c r="I4" s="14" t="s">
        <v>4</v>
      </c>
      <c r="J4" s="15"/>
      <c r="K4" s="15"/>
      <c r="L4" s="15"/>
      <c r="M4" s="15"/>
      <c r="N4" s="15"/>
      <c r="O4" s="15"/>
      <c r="P4" s="16"/>
      <c r="Q4" s="9"/>
      <c r="R4" s="9"/>
      <c r="S4" s="9"/>
      <c r="T4" s="9"/>
    </row>
    <row r="5" spans="1:20" ht="20.25" customHeight="1" thickBot="1">
      <c r="A5" s="17" t="s">
        <v>5</v>
      </c>
      <c r="B5" s="17"/>
      <c r="C5" s="17" t="s">
        <v>6</v>
      </c>
      <c r="D5" s="17"/>
      <c r="E5" s="18" t="s">
        <v>7</v>
      </c>
      <c r="F5" s="18" t="s">
        <v>8</v>
      </c>
      <c r="G5" s="17" t="s">
        <v>9</v>
      </c>
      <c r="H5" s="17"/>
      <c r="I5" s="17" t="s">
        <v>10</v>
      </c>
      <c r="J5" s="17"/>
      <c r="K5" s="19" t="s">
        <v>5</v>
      </c>
      <c r="L5" s="19"/>
      <c r="M5" s="18" t="s">
        <v>11</v>
      </c>
      <c r="N5" s="18" t="s">
        <v>12</v>
      </c>
      <c r="O5" s="20" t="s">
        <v>9</v>
      </c>
      <c r="P5" s="21"/>
      <c r="Q5" s="22"/>
      <c r="R5" s="9"/>
      <c r="S5" s="9"/>
      <c r="T5" s="9"/>
    </row>
    <row r="6" spans="1:20" ht="20.25" customHeight="1" thickTop="1" thickBot="1">
      <c r="A6" s="23"/>
      <c r="B6" s="23"/>
      <c r="C6" s="23"/>
      <c r="D6" s="23"/>
      <c r="E6" s="24"/>
      <c r="F6" s="24"/>
      <c r="G6" s="25" t="s">
        <v>13</v>
      </c>
      <c r="H6" s="26" t="s">
        <v>14</v>
      </c>
      <c r="I6" s="23"/>
      <c r="J6" s="23"/>
      <c r="K6" s="27"/>
      <c r="L6" s="27"/>
      <c r="M6" s="24"/>
      <c r="N6" s="24"/>
      <c r="O6" s="25" t="s">
        <v>13</v>
      </c>
      <c r="P6" s="28" t="s">
        <v>14</v>
      </c>
      <c r="Q6" s="9"/>
      <c r="R6" s="29"/>
      <c r="S6" s="29"/>
      <c r="T6" s="29"/>
    </row>
    <row r="7" spans="1:20" s="41" customFormat="1" ht="18.95" customHeight="1" thickTop="1">
      <c r="A7" s="30" t="s">
        <v>15</v>
      </c>
      <c r="B7" s="31"/>
      <c r="C7" s="31"/>
      <c r="D7" s="32"/>
      <c r="E7" s="33">
        <f>SUM(E8,E13,E17,E20,E23,E27)</f>
        <v>2026002</v>
      </c>
      <c r="F7" s="33">
        <f>SUM(F8,F13,F17,F20,F23,F27)</f>
        <v>1961169.118</v>
      </c>
      <c r="G7" s="34">
        <f>SUM(F7-E7)</f>
        <v>-64832.881999999983</v>
      </c>
      <c r="H7" s="35">
        <f t="shared" ref="H7:H17" si="0">SUM(F7/E7*100)-100</f>
        <v>-3.2000403750835318</v>
      </c>
      <c r="I7" s="36" t="s">
        <v>15</v>
      </c>
      <c r="J7" s="37"/>
      <c r="K7" s="37"/>
      <c r="L7" s="38"/>
      <c r="M7" s="39">
        <f>SUM(M8,M12,M14,M21,M23)</f>
        <v>2026002</v>
      </c>
      <c r="N7" s="39">
        <f>SUM(N8,N12,N14,N21,N23)+1</f>
        <v>1961169.1183199999</v>
      </c>
      <c r="O7" s="34">
        <f>SUM(N7-M7)</f>
        <v>-64832.881680000108</v>
      </c>
      <c r="P7" s="35">
        <f t="shared" ref="P7:P10" si="1">SUM(N7/M7*100)-100</f>
        <v>-3.2000403592888915</v>
      </c>
      <c r="Q7" s="40"/>
      <c r="R7" s="40"/>
      <c r="S7" s="40"/>
      <c r="T7" s="40"/>
    </row>
    <row r="8" spans="1:20" s="41" customFormat="1" ht="18.95" customHeight="1">
      <c r="A8" s="42"/>
      <c r="B8" s="43" t="s">
        <v>16</v>
      </c>
      <c r="C8" s="44" t="s">
        <v>17</v>
      </c>
      <c r="D8" s="45"/>
      <c r="E8" s="46">
        <f>SUM(E9:E12)</f>
        <v>324694</v>
      </c>
      <c r="F8" s="46">
        <f>SUM(F9:F12)</f>
        <v>294822</v>
      </c>
      <c r="G8" s="47">
        <f>F8-E8</f>
        <v>-29872</v>
      </c>
      <c r="H8" s="48">
        <f t="shared" si="0"/>
        <v>-9.2000468133072957</v>
      </c>
      <c r="I8" s="42"/>
      <c r="J8" s="49" t="s">
        <v>18</v>
      </c>
      <c r="K8" s="44" t="s">
        <v>17</v>
      </c>
      <c r="L8" s="45"/>
      <c r="M8" s="50">
        <f>SUM(M9:M11)</f>
        <v>1078886</v>
      </c>
      <c r="N8" s="50">
        <f>SUM(N9:N11)</f>
        <v>1081444.33632</v>
      </c>
      <c r="O8" s="47">
        <f>N8-M8</f>
        <v>2558.3363200000022</v>
      </c>
      <c r="P8" s="48">
        <f t="shared" si="1"/>
        <v>0.23712758530558631</v>
      </c>
      <c r="Q8" s="40"/>
      <c r="R8" s="40"/>
      <c r="S8" s="40"/>
      <c r="T8" s="40"/>
    </row>
    <row r="9" spans="1:20" ht="18.95" customHeight="1">
      <c r="A9" s="51"/>
      <c r="B9" s="43" t="s">
        <v>19</v>
      </c>
      <c r="C9" s="52" t="s">
        <v>20</v>
      </c>
      <c r="D9" s="53" t="s">
        <v>21</v>
      </c>
      <c r="E9" s="54">
        <f>'[1]2022복지관 세입'!E7</f>
        <v>97760</v>
      </c>
      <c r="F9" s="54">
        <f>'[1]2022복지관 세입'!F7</f>
        <v>79200</v>
      </c>
      <c r="G9" s="55">
        <f t="shared" ref="G9:G29" si="2">F9-E9</f>
        <v>-18560</v>
      </c>
      <c r="H9" s="56">
        <f t="shared" si="0"/>
        <v>-18.985270049099839</v>
      </c>
      <c r="I9" s="57"/>
      <c r="J9" s="58"/>
      <c r="K9" s="59" t="s">
        <v>22</v>
      </c>
      <c r="L9" s="60"/>
      <c r="M9" s="54">
        <f>'[1]2022복지관 세출'!G7</f>
        <v>970762</v>
      </c>
      <c r="N9" s="54">
        <f>'[1]2022복지관 세출'!H7</f>
        <v>979090.33632</v>
      </c>
      <c r="O9" s="55">
        <f t="shared" ref="O9:O24" si="3">N9-M9</f>
        <v>8328.3363200000022</v>
      </c>
      <c r="P9" s="61">
        <f t="shared" si="1"/>
        <v>0.8579174215719263</v>
      </c>
      <c r="Q9" s="29"/>
      <c r="R9" s="29"/>
      <c r="S9" s="29"/>
      <c r="T9" s="29"/>
    </row>
    <row r="10" spans="1:20" ht="18.95" customHeight="1">
      <c r="A10" s="51"/>
      <c r="B10" s="43"/>
      <c r="C10" s="52"/>
      <c r="D10" s="53" t="s">
        <v>23</v>
      </c>
      <c r="E10" s="54">
        <f>'[1]2022복지관 세입'!E29</f>
        <v>160</v>
      </c>
      <c r="F10" s="54">
        <f>'[1]2022복지관 세입'!F29</f>
        <v>160</v>
      </c>
      <c r="G10" s="55">
        <f t="shared" si="2"/>
        <v>0</v>
      </c>
      <c r="H10" s="56">
        <f t="shared" si="0"/>
        <v>0</v>
      </c>
      <c r="I10" s="57"/>
      <c r="J10" s="58"/>
      <c r="K10" s="59" t="s">
        <v>24</v>
      </c>
      <c r="L10" s="60"/>
      <c r="M10" s="54">
        <f>'[1]2022복지관 세출'!G34</f>
        <v>4760</v>
      </c>
      <c r="N10" s="54">
        <f>'[1]2022복지관 세출'!H34</f>
        <v>3540</v>
      </c>
      <c r="O10" s="55">
        <f t="shared" si="3"/>
        <v>-1220</v>
      </c>
      <c r="P10" s="61">
        <f t="shared" si="1"/>
        <v>-25.630252100840337</v>
      </c>
      <c r="Q10" s="29"/>
      <c r="R10" s="62"/>
      <c r="S10" s="29"/>
      <c r="T10" s="29"/>
    </row>
    <row r="11" spans="1:20" ht="18.95" customHeight="1">
      <c r="A11" s="51"/>
      <c r="B11" s="43"/>
      <c r="C11" s="52"/>
      <c r="D11" s="53" t="s">
        <v>25</v>
      </c>
      <c r="E11" s="54">
        <f>'[1]2022복지관 세입'!E31</f>
        <v>1200</v>
      </c>
      <c r="F11" s="54">
        <f>'[1]2022복지관 세입'!F31</f>
        <v>4320</v>
      </c>
      <c r="G11" s="55">
        <f t="shared" si="2"/>
        <v>3120</v>
      </c>
      <c r="H11" s="56">
        <f t="shared" si="0"/>
        <v>260</v>
      </c>
      <c r="I11" s="57"/>
      <c r="J11" s="58"/>
      <c r="K11" s="59" t="s">
        <v>26</v>
      </c>
      <c r="L11" s="60"/>
      <c r="M11" s="54">
        <f>'[1]2022복지관 세출'!G42</f>
        <v>103364</v>
      </c>
      <c r="N11" s="54">
        <f>'[1]2022복지관 세출'!H42</f>
        <v>98814</v>
      </c>
      <c r="O11" s="55">
        <f t="shared" si="3"/>
        <v>-4550</v>
      </c>
      <c r="P11" s="61">
        <f t="shared" ref="P11:P24" si="4">SUM(N11/M11*100)-100</f>
        <v>-4.4019194303625966</v>
      </c>
      <c r="Q11" s="29"/>
      <c r="R11" s="62"/>
      <c r="S11" s="29"/>
      <c r="T11" s="29"/>
    </row>
    <row r="12" spans="1:20" ht="18.95" customHeight="1">
      <c r="A12" s="51"/>
      <c r="B12" s="43"/>
      <c r="C12" s="52"/>
      <c r="D12" s="53" t="s">
        <v>27</v>
      </c>
      <c r="E12" s="54">
        <f>'[1]2022복지관 세입'!E32</f>
        <v>225574</v>
      </c>
      <c r="F12" s="54">
        <f>'[1]2022복지관 세입'!F32</f>
        <v>211142</v>
      </c>
      <c r="G12" s="55">
        <f t="shared" si="2"/>
        <v>-14432</v>
      </c>
      <c r="H12" s="56">
        <f t="shared" si="0"/>
        <v>-6.3979004672524269</v>
      </c>
      <c r="I12" s="57"/>
      <c r="J12" s="63" t="s">
        <v>28</v>
      </c>
      <c r="K12" s="64" t="s">
        <v>17</v>
      </c>
      <c r="L12" s="45"/>
      <c r="M12" s="46">
        <f>SUM(M13)</f>
        <v>118885</v>
      </c>
      <c r="N12" s="46">
        <f>SUM(N13)</f>
        <v>23760.959999999999</v>
      </c>
      <c r="O12" s="47">
        <f t="shared" si="3"/>
        <v>-95124.040000000008</v>
      </c>
      <c r="P12" s="48">
        <f t="shared" si="4"/>
        <v>-80.013492030113127</v>
      </c>
      <c r="Q12" s="29"/>
      <c r="R12" s="29"/>
      <c r="S12" s="29"/>
      <c r="T12" s="29"/>
    </row>
    <row r="13" spans="1:20" ht="18.95" customHeight="1">
      <c r="A13" s="51"/>
      <c r="B13" s="65" t="s">
        <v>29</v>
      </c>
      <c r="C13" s="44" t="s">
        <v>17</v>
      </c>
      <c r="D13" s="45"/>
      <c r="E13" s="46">
        <f>SUM(E14:E16)</f>
        <v>1387830</v>
      </c>
      <c r="F13" s="46">
        <f>SUM(F14:F16)</f>
        <v>1388869</v>
      </c>
      <c r="G13" s="47">
        <f t="shared" si="2"/>
        <v>1039</v>
      </c>
      <c r="H13" s="48">
        <f t="shared" si="0"/>
        <v>7.4865077134816715E-2</v>
      </c>
      <c r="I13" s="57"/>
      <c r="J13" s="66"/>
      <c r="K13" s="67" t="s">
        <v>30</v>
      </c>
      <c r="L13" s="68"/>
      <c r="M13" s="54">
        <f>'[1]2022복지관 세출'!G78</f>
        <v>118885</v>
      </c>
      <c r="N13" s="54">
        <f>'[1]2022복지관 세출'!H78</f>
        <v>23760.959999999999</v>
      </c>
      <c r="O13" s="55">
        <f t="shared" si="3"/>
        <v>-95124.040000000008</v>
      </c>
      <c r="P13" s="61">
        <f t="shared" si="4"/>
        <v>-80.013492030113127</v>
      </c>
      <c r="Q13" s="29"/>
      <c r="R13" s="29"/>
      <c r="S13" s="29"/>
      <c r="T13" s="29"/>
    </row>
    <row r="14" spans="1:20" ht="18.95" customHeight="1">
      <c r="A14" s="69"/>
      <c r="B14" s="43"/>
      <c r="C14" s="52" t="s">
        <v>20</v>
      </c>
      <c r="D14" s="53" t="s">
        <v>31</v>
      </c>
      <c r="E14" s="54">
        <f>'[1]2022복지관 세입'!E55</f>
        <v>1046160</v>
      </c>
      <c r="F14" s="54">
        <f>'[1]2022복지관 세입'!F55</f>
        <v>1046160</v>
      </c>
      <c r="G14" s="55">
        <f t="shared" si="2"/>
        <v>0</v>
      </c>
      <c r="H14" s="56">
        <f t="shared" si="0"/>
        <v>0</v>
      </c>
      <c r="I14" s="57"/>
      <c r="J14" s="63" t="s">
        <v>32</v>
      </c>
      <c r="K14" s="64" t="s">
        <v>17</v>
      </c>
      <c r="L14" s="45"/>
      <c r="M14" s="70">
        <f>SUM(M15:M20)</f>
        <v>734442</v>
      </c>
      <c r="N14" s="70">
        <f>SUM(N15:N20)</f>
        <v>675634.76</v>
      </c>
      <c r="O14" s="47">
        <f t="shared" si="3"/>
        <v>-58807.239999999991</v>
      </c>
      <c r="P14" s="48">
        <f t="shared" si="4"/>
        <v>-8.0070638661732261</v>
      </c>
      <c r="Q14" s="29"/>
      <c r="R14" s="29"/>
      <c r="S14" s="29"/>
      <c r="T14" s="29"/>
    </row>
    <row r="15" spans="1:20" ht="18.95" customHeight="1">
      <c r="A15" s="69"/>
      <c r="B15" s="43"/>
      <c r="C15" s="52"/>
      <c r="D15" s="53" t="s">
        <v>33</v>
      </c>
      <c r="E15" s="54">
        <f>'[1]2022복지관 세입'!E64</f>
        <v>139460</v>
      </c>
      <c r="F15" s="54">
        <f>'[1]2022복지관 세입'!F64</f>
        <v>139460</v>
      </c>
      <c r="G15" s="55">
        <f t="shared" si="2"/>
        <v>0</v>
      </c>
      <c r="H15" s="56">
        <f t="shared" si="0"/>
        <v>0</v>
      </c>
      <c r="I15" s="57"/>
      <c r="K15" s="67" t="s">
        <v>34</v>
      </c>
      <c r="L15" s="68"/>
      <c r="M15" s="54">
        <f>'[1]2022복지관 세출'!G91</f>
        <v>65635</v>
      </c>
      <c r="N15" s="54">
        <f>'[1]2022복지관 세출'!H91</f>
        <v>65635</v>
      </c>
      <c r="O15" s="55">
        <f t="shared" si="3"/>
        <v>0</v>
      </c>
      <c r="P15" s="61">
        <f t="shared" si="4"/>
        <v>0</v>
      </c>
      <c r="Q15" s="29"/>
      <c r="R15" s="29"/>
      <c r="S15" s="29"/>
      <c r="T15" s="29"/>
    </row>
    <row r="16" spans="1:20" ht="18.95" customHeight="1">
      <c r="A16" s="51"/>
      <c r="B16" s="43"/>
      <c r="C16" s="52" t="s">
        <v>20</v>
      </c>
      <c r="D16" s="53" t="s">
        <v>35</v>
      </c>
      <c r="E16" s="54">
        <f>'[1]2022복지관 세입'!E72</f>
        <v>202210</v>
      </c>
      <c r="F16" s="54">
        <f>'[1]2022복지관 세입'!F72</f>
        <v>203249</v>
      </c>
      <c r="G16" s="55">
        <f t="shared" si="2"/>
        <v>1039</v>
      </c>
      <c r="H16" s="56">
        <f t="shared" si="0"/>
        <v>0.51382226398297348</v>
      </c>
      <c r="I16" s="57"/>
      <c r="J16" s="72"/>
      <c r="K16" s="67" t="s">
        <v>36</v>
      </c>
      <c r="L16" s="68"/>
      <c r="M16" s="54">
        <f>'[1]2022복지관 세출'!G133</f>
        <v>173042</v>
      </c>
      <c r="N16" s="54">
        <f>'[1]2022복지관 세출'!H133</f>
        <v>169442</v>
      </c>
      <c r="O16" s="55">
        <f t="shared" si="3"/>
        <v>-3600</v>
      </c>
      <c r="P16" s="61">
        <f t="shared" si="4"/>
        <v>-2.0804197824805613</v>
      </c>
      <c r="Q16" s="29"/>
      <c r="R16" s="29"/>
      <c r="S16" s="29"/>
      <c r="T16" s="29"/>
    </row>
    <row r="17" spans="1:24" ht="18.95" customHeight="1">
      <c r="A17" s="51"/>
      <c r="B17" s="73" t="s">
        <v>37</v>
      </c>
      <c r="C17" s="64" t="s">
        <v>17</v>
      </c>
      <c r="D17" s="45"/>
      <c r="E17" s="46">
        <f>SUM(E18:E19)</f>
        <v>163195</v>
      </c>
      <c r="F17" s="46">
        <f>SUM(F18:F19)</f>
        <v>127195</v>
      </c>
      <c r="G17" s="47">
        <f t="shared" si="2"/>
        <v>-36000</v>
      </c>
      <c r="H17" s="48">
        <f t="shared" si="0"/>
        <v>-22.059499371917042</v>
      </c>
      <c r="I17" s="74"/>
      <c r="J17" s="72"/>
      <c r="K17" s="67" t="s">
        <v>38</v>
      </c>
      <c r="L17" s="68"/>
      <c r="M17" s="54">
        <f>'[1]2022복지관 세출'!G409</f>
        <v>206262</v>
      </c>
      <c r="N17" s="54">
        <f>'[1]2022복지관 세출'!H409</f>
        <v>180362</v>
      </c>
      <c r="O17" s="55">
        <f t="shared" si="3"/>
        <v>-25900</v>
      </c>
      <c r="P17" s="61">
        <f t="shared" si="4"/>
        <v>-12.556845177492704</v>
      </c>
      <c r="Q17" s="29"/>
      <c r="R17" s="29"/>
      <c r="S17" s="29"/>
      <c r="T17" s="29"/>
    </row>
    <row r="18" spans="1:24" ht="18.95" customHeight="1">
      <c r="A18" s="51"/>
      <c r="B18" s="43"/>
      <c r="C18" s="52"/>
      <c r="D18" s="53" t="s">
        <v>39</v>
      </c>
      <c r="E18" s="54">
        <f>'[1]2022복지관 세입'!E89</f>
        <v>103195</v>
      </c>
      <c r="F18" s="54">
        <f>'[1]2022복지관 세입'!F89</f>
        <v>91195</v>
      </c>
      <c r="G18" s="55">
        <f t="shared" si="2"/>
        <v>-12000</v>
      </c>
      <c r="H18" s="56">
        <v>0</v>
      </c>
      <c r="I18" s="74"/>
      <c r="J18" s="72"/>
      <c r="K18" s="67" t="s">
        <v>27</v>
      </c>
      <c r="L18" s="68"/>
      <c r="M18" s="54">
        <f>'[1]2022복지관 세출'!G548</f>
        <v>159261</v>
      </c>
      <c r="N18" s="54">
        <f>'[1]2022복지관 세출'!H548</f>
        <v>151709.4</v>
      </c>
      <c r="O18" s="55">
        <f t="shared" si="3"/>
        <v>-7551.6000000000058</v>
      </c>
      <c r="P18" s="61">
        <f t="shared" si="4"/>
        <v>-4.7416504982387409</v>
      </c>
      <c r="Q18" s="29"/>
      <c r="R18" s="29"/>
      <c r="S18" s="29"/>
      <c r="T18" s="29"/>
    </row>
    <row r="19" spans="1:24" ht="18.95" customHeight="1">
      <c r="A19" s="69"/>
      <c r="B19" s="43"/>
      <c r="C19" s="52"/>
      <c r="D19" s="53" t="s">
        <v>40</v>
      </c>
      <c r="E19" s="54">
        <f>'[1]2022복지관 세입'!E94</f>
        <v>60000</v>
      </c>
      <c r="F19" s="54">
        <f>'[1]2022복지관 세입'!F94</f>
        <v>36000</v>
      </c>
      <c r="G19" s="55">
        <f t="shared" si="2"/>
        <v>-24000</v>
      </c>
      <c r="H19" s="56">
        <f>SUM(F19/E19*100)-100</f>
        <v>-40</v>
      </c>
      <c r="I19" s="74"/>
      <c r="J19" s="72"/>
      <c r="K19" s="67" t="s">
        <v>41</v>
      </c>
      <c r="L19" s="68"/>
      <c r="M19" s="54">
        <f>'[1]2022복지관 세출'!G578</f>
        <v>75629</v>
      </c>
      <c r="N19" s="54">
        <f>'[1]2022복지관 세출'!H578</f>
        <v>63343.360000000001</v>
      </c>
      <c r="O19" s="55">
        <f t="shared" si="3"/>
        <v>-12285.64</v>
      </c>
      <c r="P19" s="61">
        <f t="shared" si="4"/>
        <v>-16.244615160850998</v>
      </c>
      <c r="Q19" s="29"/>
      <c r="R19" s="29"/>
      <c r="S19" s="29"/>
      <c r="T19" s="29"/>
    </row>
    <row r="20" spans="1:24" ht="18.95" customHeight="1">
      <c r="A20" s="51"/>
      <c r="B20" s="73" t="s">
        <v>42</v>
      </c>
      <c r="C20" s="64" t="s">
        <v>17</v>
      </c>
      <c r="D20" s="45"/>
      <c r="E20" s="46">
        <f>SUM(E21:E22)</f>
        <v>30000</v>
      </c>
      <c r="F20" s="46">
        <f>SUM(F21:F22)</f>
        <v>30000</v>
      </c>
      <c r="G20" s="47">
        <f t="shared" si="2"/>
        <v>0</v>
      </c>
      <c r="H20" s="48">
        <f>SUM(F20/E20*100)-100</f>
        <v>0</v>
      </c>
      <c r="I20" s="74"/>
      <c r="J20" s="72"/>
      <c r="K20" s="67" t="s">
        <v>43</v>
      </c>
      <c r="L20" s="68"/>
      <c r="M20" s="54">
        <f>'[1]2022복지관 세출'!G620</f>
        <v>54613</v>
      </c>
      <c r="N20" s="54">
        <f>'[1]2022복지관 세출'!H620</f>
        <v>45143</v>
      </c>
      <c r="O20" s="55">
        <f t="shared" si="3"/>
        <v>-9470</v>
      </c>
      <c r="P20" s="61">
        <f t="shared" si="4"/>
        <v>-17.340193726768348</v>
      </c>
      <c r="Q20" s="29"/>
      <c r="R20" s="29"/>
      <c r="S20" s="29"/>
      <c r="T20" s="29"/>
    </row>
    <row r="21" spans="1:24" ht="18.95" customHeight="1">
      <c r="A21" s="51"/>
      <c r="B21" s="43"/>
      <c r="C21" s="52"/>
      <c r="D21" s="53" t="s">
        <v>44</v>
      </c>
      <c r="E21" s="54">
        <f>'[1]2022복지관 세입'!E98</f>
        <v>30000</v>
      </c>
      <c r="F21" s="54">
        <f>'[1]2022복지관 세입'!F98</f>
        <v>30000</v>
      </c>
      <c r="G21" s="55">
        <f t="shared" si="2"/>
        <v>0</v>
      </c>
      <c r="H21" s="56">
        <f>SUM(F21/E21*100)-100</f>
        <v>0</v>
      </c>
      <c r="I21" s="75"/>
      <c r="J21" s="63" t="s">
        <v>45</v>
      </c>
      <c r="K21" s="44" t="s">
        <v>17</v>
      </c>
      <c r="L21" s="45"/>
      <c r="M21" s="76">
        <f>SUM(M22)</f>
        <v>1200</v>
      </c>
      <c r="N21" s="76">
        <f>SUM(N22)</f>
        <v>1200</v>
      </c>
      <c r="O21" s="47">
        <f t="shared" si="3"/>
        <v>0</v>
      </c>
      <c r="P21" s="48">
        <f t="shared" si="4"/>
        <v>0</v>
      </c>
      <c r="Q21" s="29"/>
      <c r="R21" s="29" t="s">
        <v>46</v>
      </c>
      <c r="S21" s="29"/>
      <c r="T21" s="29"/>
      <c r="X21" s="77"/>
    </row>
    <row r="22" spans="1:24" ht="18.95" customHeight="1">
      <c r="A22" s="51"/>
      <c r="B22" s="43"/>
      <c r="C22" s="52"/>
      <c r="D22" s="53" t="s">
        <v>47</v>
      </c>
      <c r="E22" s="54">
        <f>'[1]2022복지관 세입'!E99</f>
        <v>0</v>
      </c>
      <c r="F22" s="54">
        <f>'[1]2022복지관 세입'!F99</f>
        <v>0</v>
      </c>
      <c r="G22" s="55"/>
      <c r="H22" s="56"/>
      <c r="I22" s="75"/>
      <c r="J22" s="78"/>
      <c r="K22" s="79" t="s">
        <v>48</v>
      </c>
      <c r="L22" s="68"/>
      <c r="M22" s="80">
        <f xml:space="preserve"> '[1]2022복지관 세출'!G666</f>
        <v>1200</v>
      </c>
      <c r="N22" s="80">
        <f xml:space="preserve"> '[1]2022복지관 세출'!H666</f>
        <v>1200</v>
      </c>
      <c r="O22" s="55">
        <f t="shared" si="3"/>
        <v>0</v>
      </c>
      <c r="P22" s="61">
        <f t="shared" si="4"/>
        <v>0</v>
      </c>
      <c r="Q22" s="29"/>
      <c r="R22" s="29"/>
      <c r="S22" s="29"/>
      <c r="T22" s="29"/>
    </row>
    <row r="23" spans="1:24" ht="18.95" customHeight="1">
      <c r="A23" s="51"/>
      <c r="B23" s="73" t="s">
        <v>49</v>
      </c>
      <c r="C23" s="64" t="s">
        <v>17</v>
      </c>
      <c r="D23" s="45"/>
      <c r="E23" s="46">
        <f>SUM(E24:E26)+1</f>
        <v>119033</v>
      </c>
      <c r="F23" s="46">
        <f>SUM(F24:F26)</f>
        <v>119033.118</v>
      </c>
      <c r="G23" s="47">
        <f t="shared" si="2"/>
        <v>0.11800000000221189</v>
      </c>
      <c r="H23" s="48">
        <f t="shared" ref="H23:H29" si="5">SUM(F23/E23*100)-100</f>
        <v>9.9132173431826232E-5</v>
      </c>
      <c r="I23" s="69"/>
      <c r="J23" s="81" t="s">
        <v>50</v>
      </c>
      <c r="K23" s="64" t="s">
        <v>17</v>
      </c>
      <c r="L23" s="45"/>
      <c r="M23" s="47">
        <f>SUM(M24)</f>
        <v>92589</v>
      </c>
      <c r="N23" s="47">
        <f>SUM(N24)</f>
        <v>179128.06200000001</v>
      </c>
      <c r="O23" s="47">
        <f t="shared" si="3"/>
        <v>86539.062000000005</v>
      </c>
      <c r="P23" s="48">
        <f t="shared" si="4"/>
        <v>93.465813433561209</v>
      </c>
      <c r="Q23" s="29"/>
      <c r="R23" s="29"/>
      <c r="S23" s="29"/>
      <c r="T23" s="29"/>
      <c r="U23" s="82"/>
    </row>
    <row r="24" spans="1:24" ht="18.95" customHeight="1">
      <c r="A24" s="51"/>
      <c r="B24" s="83"/>
      <c r="C24" s="84"/>
      <c r="D24" s="53" t="s">
        <v>51</v>
      </c>
      <c r="E24" s="54">
        <f>'[1]2022복지관 세입'!E102</f>
        <v>70006</v>
      </c>
      <c r="F24" s="54">
        <f>'[1]2022복지관 세입'!F102</f>
        <v>70006.277000000002</v>
      </c>
      <c r="G24" s="55">
        <f t="shared" si="2"/>
        <v>0.27700000000186265</v>
      </c>
      <c r="H24" s="56">
        <f t="shared" si="5"/>
        <v>3.9568037024650948E-4</v>
      </c>
      <c r="I24" s="85"/>
      <c r="J24" s="86"/>
      <c r="K24" s="52"/>
      <c r="L24" s="53" t="s">
        <v>52</v>
      </c>
      <c r="M24" s="54">
        <f>'[1]2022복지관 세출'!G670</f>
        <v>92589</v>
      </c>
      <c r="N24" s="54">
        <f>'[1]2022복지관 세출'!H670</f>
        <v>179128.06200000001</v>
      </c>
      <c r="O24" s="55">
        <f t="shared" si="3"/>
        <v>86539.062000000005</v>
      </c>
      <c r="P24" s="61">
        <f t="shared" si="4"/>
        <v>93.465813433561209</v>
      </c>
      <c r="Q24" s="29"/>
      <c r="R24" s="29"/>
      <c r="S24" s="29"/>
      <c r="T24" s="29"/>
    </row>
    <row r="25" spans="1:24" ht="18.95" customHeight="1">
      <c r="A25" s="69"/>
      <c r="B25" s="83"/>
      <c r="C25" s="84"/>
      <c r="D25" s="53" t="s">
        <v>53</v>
      </c>
      <c r="E25" s="54">
        <f>'[1]2022복지관 세입'!E103</f>
        <v>37961</v>
      </c>
      <c r="F25" s="54">
        <f>'[1]2022복지관 세입'!F103</f>
        <v>37961.368000000002</v>
      </c>
      <c r="G25" s="55">
        <f t="shared" si="2"/>
        <v>0.36800000000221189</v>
      </c>
      <c r="H25" s="56">
        <f t="shared" si="5"/>
        <v>9.6941597955435554E-4</v>
      </c>
      <c r="I25" s="87"/>
      <c r="J25" s="88"/>
      <c r="K25" s="89"/>
      <c r="L25" s="89"/>
      <c r="M25" s="90"/>
      <c r="N25" s="90"/>
      <c r="O25" s="91"/>
      <c r="P25" s="92"/>
      <c r="Q25" s="29"/>
      <c r="R25" s="29"/>
      <c r="S25" s="29"/>
      <c r="T25" s="29"/>
    </row>
    <row r="26" spans="1:24" ht="18.95" customHeight="1">
      <c r="A26" s="51"/>
      <c r="B26" s="83"/>
      <c r="C26" s="84"/>
      <c r="D26" s="53" t="s">
        <v>54</v>
      </c>
      <c r="E26" s="54">
        <f>'[1]2022복지관 세입'!E104</f>
        <v>11065</v>
      </c>
      <c r="F26" s="54">
        <f>'[1]2022복지관 세입'!F104</f>
        <v>11065.473</v>
      </c>
      <c r="G26" s="55">
        <f t="shared" si="2"/>
        <v>0.47299999999995634</v>
      </c>
      <c r="H26" s="56">
        <f t="shared" si="5"/>
        <v>4.274740171709368E-3</v>
      </c>
      <c r="I26" s="93"/>
      <c r="J26" s="89"/>
      <c r="K26" s="94"/>
      <c r="L26" s="94"/>
      <c r="M26" s="95"/>
      <c r="N26" s="95"/>
      <c r="O26" s="95"/>
      <c r="P26" s="96"/>
      <c r="Q26" s="29"/>
      <c r="R26" s="29"/>
      <c r="S26" s="29"/>
      <c r="T26" s="29"/>
    </row>
    <row r="27" spans="1:24" ht="18.95" customHeight="1">
      <c r="A27" s="51"/>
      <c r="B27" s="73" t="s">
        <v>55</v>
      </c>
      <c r="C27" s="64" t="s">
        <v>17</v>
      </c>
      <c r="D27" s="45"/>
      <c r="E27" s="46">
        <f>SUM(E28:E29)</f>
        <v>1250</v>
      </c>
      <c r="F27" s="46">
        <f>SUM(F28:F29)</f>
        <v>1250</v>
      </c>
      <c r="G27" s="47">
        <f t="shared" si="2"/>
        <v>0</v>
      </c>
      <c r="H27" s="48">
        <f t="shared" si="5"/>
        <v>0</v>
      </c>
      <c r="I27" s="87"/>
      <c r="J27" s="89"/>
      <c r="K27" s="89"/>
      <c r="L27" s="89"/>
      <c r="M27" s="87"/>
      <c r="N27" s="87"/>
      <c r="O27" s="87"/>
      <c r="P27" s="97"/>
      <c r="Q27" s="29"/>
      <c r="R27" s="29"/>
      <c r="S27" s="29"/>
      <c r="T27" s="29"/>
    </row>
    <row r="28" spans="1:24" ht="18.95" customHeight="1">
      <c r="A28" s="51"/>
      <c r="B28" s="83"/>
      <c r="C28" s="84"/>
      <c r="D28" s="53" t="s">
        <v>56</v>
      </c>
      <c r="E28" s="54">
        <f>'[1]2022복지관 세입'!E106</f>
        <v>250</v>
      </c>
      <c r="F28" s="54">
        <f>'[1]2022복지관 세입'!F106</f>
        <v>250</v>
      </c>
      <c r="G28" s="55">
        <f t="shared" si="2"/>
        <v>0</v>
      </c>
      <c r="H28" s="56">
        <f t="shared" si="5"/>
        <v>0</v>
      </c>
      <c r="I28" s="82"/>
      <c r="J28"/>
      <c r="K28"/>
      <c r="L28"/>
      <c r="P28"/>
      <c r="Q28" s="29"/>
      <c r="R28" s="29"/>
      <c r="S28" s="29"/>
      <c r="T28" s="29"/>
    </row>
    <row r="29" spans="1:24" ht="18.95" customHeight="1">
      <c r="A29" s="98"/>
      <c r="B29" s="99"/>
      <c r="C29" s="52"/>
      <c r="D29" s="53" t="s">
        <v>57</v>
      </c>
      <c r="E29" s="54">
        <f>'[1]2022복지관 세입'!E108</f>
        <v>1000</v>
      </c>
      <c r="F29" s="54">
        <f>'[1]2022복지관 세입'!F108</f>
        <v>1000</v>
      </c>
      <c r="G29" s="55">
        <f t="shared" si="2"/>
        <v>0</v>
      </c>
      <c r="H29" s="56">
        <f t="shared" si="5"/>
        <v>0</v>
      </c>
      <c r="Q29" s="29"/>
      <c r="R29" s="29"/>
      <c r="S29" s="101"/>
      <c r="T29" s="29"/>
    </row>
    <row r="30" spans="1:24" ht="18.95" customHeight="1">
      <c r="A30" s="102"/>
      <c r="B30" s="89"/>
      <c r="C30" s="103"/>
      <c r="D30" s="103"/>
      <c r="E30" s="104"/>
      <c r="F30" s="104"/>
      <c r="G30" s="105"/>
      <c r="H30" s="106"/>
      <c r="I30" s="82"/>
      <c r="Q30" s="29"/>
      <c r="R30" s="29"/>
      <c r="S30" s="29"/>
      <c r="T30" s="29"/>
    </row>
    <row r="31" spans="1:24" ht="18.95" customHeight="1">
      <c r="A31" s="102"/>
      <c r="B31" s="89"/>
      <c r="C31" s="89"/>
      <c r="D31" s="89"/>
      <c r="E31" s="107"/>
      <c r="F31" s="107"/>
      <c r="G31" s="87"/>
      <c r="H31" s="97"/>
      <c r="Q31" s="29"/>
      <c r="R31" s="29"/>
      <c r="S31" s="29"/>
      <c r="T31" s="29"/>
    </row>
    <row r="32" spans="1:24" ht="18.95" customHeight="1">
      <c r="A32" s="102"/>
      <c r="B32" s="89"/>
      <c r="C32" s="89"/>
      <c r="D32" s="89"/>
      <c r="E32" s="90"/>
      <c r="F32" s="90"/>
      <c r="G32" s="87"/>
      <c r="H32" s="97"/>
      <c r="Q32" s="29"/>
      <c r="R32" s="29"/>
      <c r="S32" s="101"/>
      <c r="T32" s="29"/>
    </row>
    <row r="33" spans="1:20" ht="18.95" customHeight="1">
      <c r="A33" s="102"/>
      <c r="B33" s="89"/>
      <c r="C33" s="89"/>
      <c r="D33" s="108"/>
      <c r="E33" s="109"/>
      <c r="F33" s="109"/>
      <c r="G33" s="87"/>
      <c r="H33" s="97"/>
      <c r="Q33" s="29"/>
      <c r="R33" s="29"/>
      <c r="S33" s="29"/>
      <c r="T33" s="29"/>
    </row>
    <row r="34" spans="1:20" ht="18.95" customHeight="1">
      <c r="A34" s="102"/>
      <c r="B34" s="89"/>
      <c r="C34" s="89"/>
      <c r="D34" s="89"/>
      <c r="E34" s="90"/>
      <c r="F34" s="90"/>
      <c r="G34" s="87"/>
      <c r="H34" s="97"/>
      <c r="Q34" s="29"/>
      <c r="R34" s="29"/>
      <c r="S34" s="29"/>
      <c r="T34" s="29"/>
    </row>
    <row r="35" spans="1:20" ht="18.95" customHeight="1">
      <c r="A35" s="102"/>
      <c r="B35" s="89"/>
      <c r="C35" s="89"/>
      <c r="D35" s="108"/>
      <c r="E35" s="109"/>
      <c r="F35" s="109"/>
      <c r="G35" s="87"/>
      <c r="H35" s="97"/>
      <c r="Q35" s="101"/>
      <c r="R35" s="29"/>
      <c r="S35" s="29"/>
      <c r="T35" s="29"/>
    </row>
    <row r="36" spans="1:20" ht="18.95" customHeight="1">
      <c r="A36" s="93"/>
      <c r="B36" s="89"/>
      <c r="C36" s="89"/>
      <c r="D36" s="102"/>
      <c r="E36" s="102"/>
      <c r="F36" s="102"/>
      <c r="G36" s="102"/>
      <c r="H36" s="97"/>
      <c r="Q36" s="101"/>
      <c r="R36" s="101"/>
      <c r="S36" s="29"/>
      <c r="T36" s="29"/>
    </row>
    <row r="37" spans="1:20">
      <c r="A37" s="102"/>
      <c r="B37" s="89"/>
      <c r="C37" s="89"/>
      <c r="D37" s="102"/>
      <c r="E37" s="102"/>
      <c r="F37" s="102"/>
      <c r="G37" s="102"/>
      <c r="H37" s="97"/>
    </row>
    <row r="38" spans="1:20">
      <c r="A38" s="101"/>
      <c r="B38" s="110"/>
      <c r="C38" s="111"/>
      <c r="D38" s="112"/>
      <c r="E38" s="82"/>
      <c r="F38" s="82"/>
      <c r="G38" s="82"/>
      <c r="H38" s="113"/>
    </row>
    <row r="39" spans="1:20">
      <c r="A39" s="101"/>
    </row>
    <row r="40" spans="1:20">
      <c r="A40" s="101"/>
    </row>
    <row r="41" spans="1:20">
      <c r="A41" s="101"/>
    </row>
    <row r="42" spans="1:20">
      <c r="A42" s="101"/>
    </row>
    <row r="43" spans="1:20">
      <c r="A43" s="101"/>
    </row>
    <row r="44" spans="1:20">
      <c r="A44" s="101"/>
    </row>
  </sheetData>
  <mergeCells count="40">
    <mergeCell ref="C23:D23"/>
    <mergeCell ref="J23:J24"/>
    <mergeCell ref="K23:L23"/>
    <mergeCell ref="K26:L26"/>
    <mergeCell ref="C27:D27"/>
    <mergeCell ref="K18:L18"/>
    <mergeCell ref="K19:L19"/>
    <mergeCell ref="C20:D20"/>
    <mergeCell ref="K20:L20"/>
    <mergeCell ref="K21:L21"/>
    <mergeCell ref="K22:L22"/>
    <mergeCell ref="C13:D13"/>
    <mergeCell ref="K13:L13"/>
    <mergeCell ref="K14:L14"/>
    <mergeCell ref="K15:L15"/>
    <mergeCell ref="K16:L16"/>
    <mergeCell ref="C17:D17"/>
    <mergeCell ref="K17:L17"/>
    <mergeCell ref="C8:D8"/>
    <mergeCell ref="K8:L8"/>
    <mergeCell ref="K9:L9"/>
    <mergeCell ref="K10:L10"/>
    <mergeCell ref="K11:L11"/>
    <mergeCell ref="K12:L12"/>
    <mergeCell ref="K5:L6"/>
    <mergeCell ref="M5:M6"/>
    <mergeCell ref="N5:N6"/>
    <mergeCell ref="O5:P5"/>
    <mergeCell ref="A7:D7"/>
    <mergeCell ref="I7:L7"/>
    <mergeCell ref="A1:P1"/>
    <mergeCell ref="O3:P3"/>
    <mergeCell ref="A4:H4"/>
    <mergeCell ref="I4:P4"/>
    <mergeCell ref="A5:B6"/>
    <mergeCell ref="C5:D6"/>
    <mergeCell ref="E5:E6"/>
    <mergeCell ref="F5:F6"/>
    <mergeCell ref="G5:H5"/>
    <mergeCell ref="I5:J6"/>
  </mergeCells>
  <phoneticPr fontId="3" type="noConversion"/>
  <pageMargins left="0.43307086614173229" right="0.31496062992125984" top="0.78740157480314965" bottom="0.39370078740157483" header="0.51181102362204722" footer="0.23622047244094491"/>
  <pageSetup paperSize="9" scale="70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2022복지관 총괄</vt:lpstr>
      <vt:lpstr>'2022복지관 총괄'!Print_Area</vt:lpstr>
      <vt:lpstr>'2022복지관 총괄'!Print_Titles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2022-12-27T09:48:44Z</dcterms:created>
  <dcterms:modified xsi:type="dcterms:W3CDTF">2022-12-27T09:49:32Z</dcterms:modified>
</cp:coreProperties>
</file>