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4160" windowHeight="9450" tabRatio="796" activeTab="3"/>
  </bookViews>
  <sheets>
    <sheet name="2007복지관 총괄" sheetId="1" r:id="rId1"/>
    <sheet name="2007복지관 세입" sheetId="2" r:id="rId2"/>
    <sheet name="2008복지관 세출 실비사업비" sheetId="3" r:id="rId3"/>
    <sheet name="2008복지관 세출 무료사업비 (2)" sheetId="4" r:id="rId4"/>
    <sheet name="세부사업계획서" sheetId="5" r:id="rId5"/>
  </sheets>
  <externalReferences>
    <externalReference r:id="rId8"/>
  </externalReferences>
  <definedNames>
    <definedName name="_xlnm.Print_Area" localSheetId="1">'2007복지관 세입'!$A$2:$Y$83</definedName>
    <definedName name="_xlnm.Print_Area" localSheetId="3">'2008복지관 세출 무료사업비 (2)'!$A$2:$Z$478</definedName>
    <definedName name="_xlnm.Print_Area" localSheetId="2">'2008복지관 세출 실비사업비'!$A$2:$Z$227</definedName>
    <definedName name="_xlnm.Print_Area" localSheetId="4">'세부사업계획서'!$1:$296</definedName>
    <definedName name="_xlnm.Print_Titles" localSheetId="1">'2007복지관 세입'!$2:$5</definedName>
    <definedName name="_xlnm.Print_Titles" localSheetId="0">'2007복지관 총괄'!$1:$6</definedName>
    <definedName name="_xlnm.Print_Titles" localSheetId="3">'2008복지관 세출 무료사업비 (2)'!$2:$5</definedName>
    <definedName name="_xlnm.Print_Titles" localSheetId="2">'2008복지관 세출 실비사업비'!$2:$5</definedName>
    <definedName name="_xlnm.Print_Titles" localSheetId="4">'세부사업계획서'!$1:$4</definedName>
  </definedNames>
  <calcPr fullCalcOnLoad="1"/>
</workbook>
</file>

<file path=xl/sharedStrings.xml><?xml version="1.0" encoding="utf-8"?>
<sst xmlns="http://schemas.openxmlformats.org/spreadsheetml/2006/main" count="4908" uniqueCount="1672">
  <si>
    <t>연구개발</t>
  </si>
  <si>
    <t>원</t>
  </si>
  <si>
    <t>회</t>
  </si>
  <si>
    <t>명</t>
  </si>
  <si>
    <t>주</t>
  </si>
  <si>
    <t>KT&amp;G연합사업</t>
  </si>
  <si>
    <t>일</t>
  </si>
  <si>
    <t>노인의집</t>
  </si>
  <si>
    <t>=</t>
  </si>
  <si>
    <t>사업종료</t>
  </si>
  <si>
    <t>복지관</t>
  </si>
  <si>
    <t>시설비</t>
  </si>
  <si>
    <t>월</t>
  </si>
  <si>
    <t>세출 및 이월합계</t>
  </si>
  <si>
    <t xml:space="preserve"> </t>
  </si>
  <si>
    <t>(1)세입내역</t>
  </si>
  <si>
    <t>(단위:천원)</t>
  </si>
  <si>
    <t>과         목</t>
  </si>
  <si>
    <t>증감 (B) -(A)</t>
  </si>
  <si>
    <t>2008년 예산 산출내역</t>
  </si>
  <si>
    <t>관</t>
  </si>
  <si>
    <t>항</t>
  </si>
  <si>
    <t>목</t>
  </si>
  <si>
    <t>비율(%)</t>
  </si>
  <si>
    <t>합  계</t>
  </si>
  <si>
    <t>소계</t>
  </si>
  <si>
    <t xml:space="preserve"> = </t>
  </si>
  <si>
    <t>월</t>
  </si>
  <si>
    <t>종이접기</t>
  </si>
  <si>
    <t>주부영어</t>
  </si>
  <si>
    <t>창의논술</t>
  </si>
  <si>
    <t>보조금</t>
  </si>
  <si>
    <t>안전관리인 인건비 보조</t>
  </si>
  <si>
    <t>기타보조금</t>
  </si>
  <si>
    <t xml:space="preserve"> </t>
  </si>
  <si>
    <t>전입금</t>
  </si>
  <si>
    <t>사회복지관(재가복지)운영지원</t>
  </si>
  <si>
    <t>이월금</t>
  </si>
  <si>
    <t>잡수입</t>
  </si>
  <si>
    <t>예금이자</t>
  </si>
  <si>
    <t>세입총계</t>
  </si>
  <si>
    <t>실비사업</t>
  </si>
  <si>
    <t>수  입</t>
  </si>
  <si>
    <t>가 족</t>
  </si>
  <si>
    <t>기 능</t>
  </si>
  <si>
    <t>강 화</t>
  </si>
  <si>
    <t>치료진단평가</t>
  </si>
  <si>
    <t>지 역</t>
  </si>
  <si>
    <t>사 회</t>
  </si>
  <si>
    <t>실습지도</t>
  </si>
  <si>
    <t>자 원</t>
  </si>
  <si>
    <t>실습비</t>
  </si>
  <si>
    <t>개 발</t>
  </si>
  <si>
    <t>교 육</t>
  </si>
  <si>
    <t>사 업</t>
  </si>
  <si>
    <t>경  상</t>
  </si>
  <si>
    <t>사회복지관 운영보조금</t>
  </si>
  <si>
    <t>재가복지봉사센타 운영보조금</t>
  </si>
  <si>
    <t>직원복지수당</t>
  </si>
  <si>
    <t>시설장비</t>
  </si>
  <si>
    <t>기능보강사업비</t>
  </si>
  <si>
    <t>기타</t>
  </si>
  <si>
    <t>밑반찬 운영보조</t>
  </si>
  <si>
    <t>특식비</t>
  </si>
  <si>
    <t>노인교실 운영보조</t>
  </si>
  <si>
    <t>한문교실 운영보조</t>
  </si>
  <si>
    <t>기타사업 운영보조</t>
  </si>
  <si>
    <t>직장체험연수생 지원금</t>
  </si>
  <si>
    <t>약물남용(삼성)예금이자</t>
  </si>
  <si>
    <t>윤리경영 실천 보조금</t>
  </si>
  <si>
    <t>기부금</t>
  </si>
  <si>
    <t>일반사업후원금</t>
  </si>
  <si>
    <t>결연</t>
  </si>
  <si>
    <t>결연후원금</t>
  </si>
  <si>
    <t>법인전입금</t>
  </si>
  <si>
    <t>전년도</t>
  </si>
  <si>
    <t>전년도이월금</t>
  </si>
  <si>
    <t>성탄행사</t>
  </si>
  <si>
    <t>111-1</t>
  </si>
  <si>
    <t>111-2</t>
  </si>
  <si>
    <t>111-3</t>
  </si>
  <si>
    <t>111-4</t>
  </si>
  <si>
    <t>111-5</t>
  </si>
  <si>
    <t>111-6</t>
  </si>
  <si>
    <t>112-1</t>
  </si>
  <si>
    <t>112-2</t>
  </si>
  <si>
    <t>112-3</t>
  </si>
  <si>
    <t>112-4</t>
  </si>
  <si>
    <t>시내외출장비</t>
  </si>
  <si>
    <t>월</t>
  </si>
  <si>
    <t>농구대회상품비</t>
  </si>
  <si>
    <t xml:space="preserve">                                              2008년도 광장종합사회복지관 총괄예산 (안)</t>
  </si>
  <si>
    <t>세             입</t>
  </si>
  <si>
    <t>세             출</t>
  </si>
  <si>
    <t>관</t>
  </si>
  <si>
    <t>목</t>
  </si>
  <si>
    <t>총   계</t>
  </si>
  <si>
    <t>계</t>
  </si>
  <si>
    <t>1. 세입,세출 총괄표</t>
  </si>
  <si>
    <t>가족기능강화</t>
  </si>
  <si>
    <t xml:space="preserve">재가인건비 </t>
  </si>
  <si>
    <t>지역사회자원개발</t>
  </si>
  <si>
    <t>안전관리인건비</t>
  </si>
  <si>
    <t>사회교육</t>
  </si>
  <si>
    <t>방과후인건비</t>
  </si>
  <si>
    <t>보조금수입</t>
  </si>
  <si>
    <t>경상운영비</t>
  </si>
  <si>
    <t>경상보조금</t>
  </si>
  <si>
    <t>시설장비비</t>
  </si>
  <si>
    <t>시설장비보조금</t>
  </si>
  <si>
    <t>장비취득비</t>
  </si>
  <si>
    <t>방과후보조금</t>
  </si>
  <si>
    <t>실비사업비</t>
  </si>
  <si>
    <t>기타기관보조금</t>
  </si>
  <si>
    <t>기부금수입</t>
  </si>
  <si>
    <t>무료사업비</t>
  </si>
  <si>
    <t>지역사회보호</t>
  </si>
  <si>
    <t>잡지출</t>
  </si>
  <si>
    <t>기타잡지출</t>
  </si>
  <si>
    <t>1월-12월</t>
  </si>
  <si>
    <t>저소득</t>
  </si>
  <si>
    <t>이선옥</t>
  </si>
  <si>
    <t>부스 설치</t>
  </si>
  <si>
    <t>로 지지하고 정보를 공유하는 기회공유</t>
  </si>
  <si>
    <t>임미라</t>
  </si>
  <si>
    <t>인건비</t>
  </si>
  <si>
    <t>1)성탄의 밤</t>
  </si>
  <si>
    <t>○ 치료서비스 이후 종결에 따른 결과보고서 작성</t>
  </si>
  <si>
    <t>1)치료종결평가</t>
  </si>
  <si>
    <t>지</t>
  </si>
  <si>
    <t>년중</t>
  </si>
  <si>
    <t>○ 광진구청 시설대여</t>
  </si>
  <si>
    <t>○ 주민편의증진에 도모</t>
  </si>
  <si>
    <t>김경집</t>
  </si>
  <si>
    <t>○ 일반지역주민 토론회, 공청회</t>
  </si>
  <si>
    <t>○ 회의, 교육등의 편의시설제공</t>
  </si>
  <si>
    <t>운영위원</t>
  </si>
  <si>
    <t>○ 사업연구 및 보고</t>
  </si>
  <si>
    <t>○ 사업개발에 관한 효과성 증진</t>
  </si>
  <si>
    <t>○ 예산심의 및 편성</t>
  </si>
  <si>
    <t>○ 지역사회에 필요한 복지서비스 개발</t>
  </si>
  <si>
    <t>○ 자문을 통한 사업개발</t>
  </si>
  <si>
    <t>1) 내부교육</t>
  </si>
  <si>
    <t xml:space="preserve">   외부교육</t>
  </si>
  <si>
    <t xml:space="preserve">1) 어르신 </t>
  </si>
  <si>
    <t>1)자원봉사자축제</t>
  </si>
  <si>
    <t>2)자원봉사캠프</t>
  </si>
  <si>
    <t>○ 여름방학 자원봉사캠프</t>
  </si>
  <si>
    <t>가</t>
  </si>
  <si>
    <t>족</t>
  </si>
  <si>
    <t>실비사업</t>
  </si>
  <si>
    <t>수입</t>
  </si>
  <si>
    <t>기관</t>
  </si>
  <si>
    <t>보조금</t>
  </si>
  <si>
    <t>재산</t>
  </si>
  <si>
    <t>경상</t>
  </si>
  <si>
    <t>운영비</t>
  </si>
  <si>
    <t>치   료</t>
  </si>
  <si>
    <t>진단평가</t>
  </si>
  <si>
    <t>실습지도</t>
  </si>
  <si>
    <t xml:space="preserve">복지관 </t>
  </si>
  <si>
    <t>보조금</t>
  </si>
  <si>
    <t xml:space="preserve">재가복지 </t>
  </si>
  <si>
    <t>복지수당</t>
  </si>
  <si>
    <t>안전관리</t>
  </si>
  <si>
    <t>기능보강</t>
  </si>
  <si>
    <t>밑반찬운영보조금</t>
  </si>
  <si>
    <t>노인교실운영</t>
  </si>
  <si>
    <t>한문교실운영</t>
  </si>
  <si>
    <t>기타사업운영</t>
  </si>
  <si>
    <t>노인정보화교실</t>
  </si>
  <si>
    <t>직장체험연수</t>
  </si>
  <si>
    <t>약물남용(삼성)</t>
  </si>
  <si>
    <t>한국사회복지사협회</t>
  </si>
  <si>
    <t>기타후원금</t>
  </si>
  <si>
    <t>결연후원금</t>
  </si>
  <si>
    <t>법인전입금</t>
  </si>
  <si>
    <t>전기이월금</t>
  </si>
  <si>
    <t>예금이자</t>
  </si>
  <si>
    <t>잡수입</t>
  </si>
  <si>
    <t>급    여</t>
  </si>
  <si>
    <t>상 여 금</t>
  </si>
  <si>
    <t>제 수 당</t>
  </si>
  <si>
    <t>퇴직금 및 적립금</t>
  </si>
  <si>
    <t>연금사회보험</t>
  </si>
  <si>
    <t>직책보조비</t>
  </si>
  <si>
    <t>회 의 비</t>
  </si>
  <si>
    <t>여비교통비</t>
  </si>
  <si>
    <t>수용비 및</t>
  </si>
  <si>
    <t>수수료</t>
  </si>
  <si>
    <t>공공요금</t>
  </si>
  <si>
    <t>제세공과금</t>
  </si>
  <si>
    <t>차 량 비</t>
  </si>
  <si>
    <t>잡    비</t>
  </si>
  <si>
    <t>시설장비유지비</t>
  </si>
  <si>
    <t>직원경조사비</t>
  </si>
  <si>
    <t>자판기재료구입</t>
  </si>
  <si>
    <t>기타지출</t>
  </si>
  <si>
    <t>차   기</t>
  </si>
  <si>
    <t>강화사업</t>
  </si>
  <si>
    <t>가족여가지원</t>
  </si>
  <si>
    <t>무료</t>
  </si>
  <si>
    <t>유료</t>
  </si>
  <si>
    <t>가족성탄의밤</t>
  </si>
  <si>
    <t>치료실부모
간담회</t>
  </si>
  <si>
    <t>직원</t>
  </si>
  <si>
    <t>공공서비스</t>
  </si>
  <si>
    <t>간 담 회</t>
  </si>
  <si>
    <t>비젼설계</t>
  </si>
  <si>
    <t>사회조사</t>
  </si>
  <si>
    <t>후원자 개발</t>
  </si>
  <si>
    <t xml:space="preserve">지역사회 </t>
  </si>
  <si>
    <t>연계사업</t>
  </si>
  <si>
    <t>홍보사업</t>
  </si>
  <si>
    <t>모금사업</t>
  </si>
  <si>
    <t>자원봉사관리</t>
  </si>
  <si>
    <t>및 양성</t>
  </si>
  <si>
    <t>자원봉사</t>
  </si>
  <si>
    <t>축제</t>
  </si>
  <si>
    <t>"지역사회를"</t>
  </si>
  <si>
    <t>사랑하는</t>
  </si>
  <si>
    <t>사람들</t>
  </si>
  <si>
    <t>도서관</t>
  </si>
  <si>
    <t>주민참여행사</t>
  </si>
  <si>
    <t>직장체험</t>
  </si>
  <si>
    <t>연수생</t>
  </si>
  <si>
    <t>대상자 재사정</t>
  </si>
  <si>
    <t>집중관리대상자 선정</t>
  </si>
  <si>
    <t>가정방문</t>
  </si>
  <si>
    <t>대상자 상담</t>
  </si>
  <si>
    <t>사례회의</t>
  </si>
  <si>
    <t>연계서비스</t>
  </si>
  <si>
    <t>정다울봉사단</t>
  </si>
  <si>
    <t>스마일교실</t>
  </si>
  <si>
    <t>광진구정신보건센터연계사업</t>
  </si>
  <si>
    <t>어르신밑반찬</t>
  </si>
  <si>
    <t>아동밑반찬</t>
  </si>
  <si>
    <t>가사서비스</t>
  </si>
  <si>
    <t>의료서비스</t>
  </si>
  <si>
    <t>후원금지급</t>
  </si>
  <si>
    <t>인적자원관리</t>
  </si>
  <si>
    <t>욕구조사</t>
  </si>
  <si>
    <t>차량지원
서비스</t>
  </si>
  <si>
    <t>컴퓨터교실</t>
  </si>
  <si>
    <t>피아노교실</t>
  </si>
  <si>
    <t>종이접기교실</t>
  </si>
  <si>
    <t>창의논술교실</t>
  </si>
  <si>
    <t>주부영어교실</t>
  </si>
  <si>
    <t>농구교실</t>
  </si>
  <si>
    <t>발레교실</t>
  </si>
  <si>
    <t>한문교실</t>
  </si>
  <si>
    <t>노인정보화</t>
  </si>
  <si>
    <t>무료농구교실</t>
  </si>
  <si>
    <t>청춘교실</t>
  </si>
  <si>
    <t>인</t>
  </si>
  <si>
    <t>설</t>
  </si>
  <si>
    <t>운</t>
  </si>
  <si>
    <t>영</t>
  </si>
  <si>
    <t>후</t>
  </si>
  <si>
    <t>모</t>
  </si>
  <si>
    <t>금</t>
  </si>
  <si>
    <t>홍</t>
  </si>
  <si>
    <t>보</t>
  </si>
  <si>
    <t>봉</t>
  </si>
  <si>
    <t>양</t>
  </si>
  <si>
    <t>성</t>
  </si>
  <si>
    <t>량</t>
  </si>
  <si>
    <t xml:space="preserve">김지선
</t>
  </si>
  <si>
    <t xml:space="preserve">배은정
</t>
  </si>
  <si>
    <t>발달단계부모교육</t>
  </si>
  <si>
    <t>자원개발</t>
  </si>
  <si>
    <t>지역사회조직화</t>
  </si>
  <si>
    <t>어버이날
경로잔치</t>
  </si>
  <si>
    <t>재가대상자</t>
  </si>
  <si>
    <t>절기
경로잔치</t>
  </si>
  <si>
    <t>실</t>
  </si>
  <si>
    <t>비</t>
  </si>
  <si>
    <t xml:space="preserve">사 </t>
  </si>
  <si>
    <t>업</t>
  </si>
  <si>
    <t>실비</t>
  </si>
  <si>
    <t>가족</t>
  </si>
  <si>
    <t>기능</t>
  </si>
  <si>
    <t>재가</t>
  </si>
  <si>
    <t>대상자</t>
  </si>
  <si>
    <t>역</t>
  </si>
  <si>
    <t>호</t>
  </si>
  <si>
    <t>배은정</t>
  </si>
  <si>
    <t>김지선</t>
  </si>
  <si>
    <t>기존</t>
  </si>
  <si>
    <t>봉사단</t>
  </si>
  <si>
    <t>어르신</t>
  </si>
  <si>
    <t>60세-</t>
  </si>
  <si>
    <t>75세</t>
  </si>
  <si>
    <t>○종이접기교실 이론및 실제</t>
  </si>
  <si>
    <t>○창의성 개발</t>
  </si>
  <si>
    <t>목4시</t>
  </si>
  <si>
    <t>화 2시</t>
  </si>
  <si>
    <t>초등1-3년</t>
  </si>
  <si>
    <t>○독후감 발표, 독서토론, 대화법지도</t>
  </si>
  <si>
    <t xml:space="preserve">○체계적인 독서 지도를 통한 토론과 정보교환으로 자기개발과 타인이 생각을 이해할수 있도록 도움 </t>
  </si>
  <si>
    <t>화3시</t>
  </si>
  <si>
    <t>○다독, 다작및 다상량</t>
  </si>
  <si>
    <t>목3시30분</t>
  </si>
  <si>
    <t>화목10시</t>
  </si>
  <si>
    <t>○생활기초회화</t>
  </si>
  <si>
    <t>○새로운 개발을 통한 삶의 질 향상</t>
  </si>
  <si>
    <t>화목 11시</t>
  </si>
  <si>
    <t>사
회
체
육
교
실</t>
  </si>
  <si>
    <t>토2시30분</t>
  </si>
  <si>
    <t>초중생</t>
  </si>
  <si>
    <t>○농구강습</t>
  </si>
  <si>
    <t>○사회체육활동의 기회를 갖고 여가선용및 건강증진에 기여</t>
  </si>
  <si>
    <t>토4시</t>
  </si>
  <si>
    <t>토5시30분</t>
  </si>
  <si>
    <t>토7시</t>
  </si>
  <si>
    <t>토8시30분</t>
  </si>
  <si>
    <t>월수3시</t>
  </si>
  <si>
    <t>5세-초등3년</t>
  </si>
  <si>
    <t>○발레강습</t>
  </si>
  <si>
    <t>○여가선용증진및 건강증진</t>
  </si>
  <si>
    <t>월수4시</t>
  </si>
  <si>
    <t>○자기 역량 개발및 향상</t>
  </si>
  <si>
    <t>월수5시</t>
  </si>
  <si>
    <t>월수택일</t>
  </si>
  <si>
    <t>무
료
사
업</t>
  </si>
  <si>
    <t>사
회
교
육</t>
  </si>
  <si>
    <t>월-금</t>
  </si>
  <si>
    <t>초등생</t>
  </si>
  <si>
    <t>1월/7월</t>
  </si>
  <si>
    <t>○사자소학○한자○생활예절</t>
  </si>
  <si>
    <t>○기초한자 습득과 사자소학을 통한 생활예절 익힘</t>
  </si>
  <si>
    <t>월수금 10시</t>
  </si>
  <si>
    <t>60세이상</t>
  </si>
  <si>
    <t>○생활활용 기초 컴퓨터, 중급컴퓨터반</t>
  </si>
  <si>
    <t>○체계적인 컴퓨터교육을 통한 실생활에서의 활용유도</t>
  </si>
  <si>
    <t>월수금 11시</t>
  </si>
  <si>
    <t>○인터넷및 한글사용</t>
  </si>
  <si>
    <t>교육을 통한 지역사회참여 기회 제공</t>
  </si>
  <si>
    <t>화목 1시</t>
  </si>
  <si>
    <t>7-8월</t>
  </si>
  <si>
    <t>○무료농구강습</t>
  </si>
  <si>
    <t>○저소득아동의 사회교육 참여균등제공</t>
  </si>
  <si>
    <t>1-2월</t>
  </si>
  <si>
    <t>○청소년들에게 건전한 취미활동의 장 제공</t>
  </si>
  <si>
    <t>노래교실</t>
  </si>
  <si>
    <t>○가요강습</t>
  </si>
  <si>
    <t>○노래교실과 건강댄스를 통해 여가시간을 갖고 즐거운 노후생활 유도</t>
  </si>
  <si>
    <t>건강댄스</t>
  </si>
  <si>
    <t>3월-12월</t>
  </si>
  <si>
    <t>○ 챠밍댄스,라인댄스,건강체조진행</t>
  </si>
  <si>
    <t>○건강댄스교실을 통해 노후건강 대비</t>
  </si>
  <si>
    <t>인력으로서의 활용</t>
  </si>
  <si>
    <t>KT&amp;G연계사업</t>
  </si>
  <si>
    <t>○최신 정보 활용 촉진을 통한 생활 향상 및 취업기반 조성</t>
  </si>
  <si>
    <t>○ 단계적 지도를 통한 소질 개발</t>
  </si>
  <si>
    <t>○단계적 지도를 통한 소질 개발</t>
  </si>
  <si>
    <t>○다양한 책을 많이 읽고 내용을 정리하고 분석하는 힘을 향상</t>
  </si>
  <si>
    <t>○우리의 고전과 전통사상에 대한 이해를 돕고 건전한 여가선용의 기회 제공</t>
  </si>
  <si>
    <t>2008년도 광장종합사회복지관 세부사업계획</t>
  </si>
  <si>
    <t>사업
분류</t>
  </si>
  <si>
    <t>그룹</t>
  </si>
  <si>
    <t>세부사업명</t>
  </si>
  <si>
    <t xml:space="preserve">구분 </t>
  </si>
  <si>
    <t xml:space="preserve">  계             획</t>
  </si>
  <si>
    <t>대상</t>
  </si>
  <si>
    <t>시행시기</t>
  </si>
  <si>
    <t>사   업   내   용</t>
  </si>
  <si>
    <t>기   대   효   과</t>
  </si>
  <si>
    <t>담당자</t>
  </si>
  <si>
    <t xml:space="preserve">목          표 </t>
  </si>
  <si>
    <t>예 산</t>
  </si>
  <si>
    <t>사</t>
  </si>
  <si>
    <t>저소득</t>
  </si>
  <si>
    <t>1월-12월</t>
  </si>
  <si>
    <t>○ outreach 신규대상자 발굴</t>
  </si>
  <si>
    <t>○ 서비스연결을통한 문제해결</t>
  </si>
  <si>
    <t>이선옥</t>
  </si>
  <si>
    <t>례</t>
  </si>
  <si>
    <t>상담</t>
  </si>
  <si>
    <t>전화상담</t>
  </si>
  <si>
    <t>○ 일반관리대상자, 분기별 1회실시</t>
  </si>
  <si>
    <t>○  현황파악을 통한 서비스점검</t>
  </si>
  <si>
    <t>내방상담</t>
  </si>
  <si>
    <t>○ 복지관을 내방한 저소득대상 상담</t>
  </si>
  <si>
    <t>○ 문제해결, 욕구파악</t>
  </si>
  <si>
    <t>능</t>
  </si>
  <si>
    <t>리</t>
  </si>
  <si>
    <t>방문상담</t>
  </si>
  <si>
    <t>○ 집중관리대상에 대한 방문상담</t>
  </si>
  <si>
    <t>○ 문제예방 및 해결, 대상자 역량강화</t>
  </si>
  <si>
    <t>강</t>
  </si>
  <si>
    <t>화</t>
  </si>
  <si>
    <t>물품전달 방문</t>
  </si>
  <si>
    <t>○ 거동불편대상 물품전달(생필품)</t>
  </si>
  <si>
    <t>○ 생활지원원조, 지역사회유대감 증진</t>
  </si>
  <si>
    <t>병문안</t>
  </si>
  <si>
    <t xml:space="preserve">○ 건강이 좋지 않은 환자에 대한 방문 </t>
  </si>
  <si>
    <t>○ ct 및 ct가족에 대한 정서적안정</t>
  </si>
  <si>
    <t>후원의뢰</t>
  </si>
  <si>
    <t>○후원금연결이 필요한 대상자 추천의뢰</t>
  </si>
  <si>
    <t>○ 자립의식고취 및 경제적 빈곤해소</t>
  </si>
  <si>
    <t>병원의뢰</t>
  </si>
  <si>
    <t xml:space="preserve">○ 병원비 지원의뢰(사회사업실외) </t>
  </si>
  <si>
    <t>○ 병원비 부담 감소, 대상자 건강관리</t>
  </si>
  <si>
    <t>물품지원의뢰</t>
  </si>
  <si>
    <t>○ 물품지원의뢰(협회,공동모금회등)</t>
  </si>
  <si>
    <t>○ ct욕구충족, 자원활용</t>
  </si>
  <si>
    <t>학원의뢰</t>
  </si>
  <si>
    <t>○ ct자녀(초,중,고)의 학원의뢰</t>
  </si>
  <si>
    <t>○ 경제적지원(간접), 학습욕구해결</t>
  </si>
  <si>
    <t>사회교육의뢰</t>
  </si>
  <si>
    <t>○ 복지관내부 사회교육연결 의뢰</t>
  </si>
  <si>
    <t>○ 다양한 사회교육욕구 해결</t>
  </si>
  <si>
    <t>집중관리대상</t>
  </si>
  <si>
    <t>○ 다양한 문제의 대상 개입계획</t>
  </si>
  <si>
    <t>○ 문제해결 및 예방책 마련</t>
  </si>
  <si>
    <t>신규대상자</t>
  </si>
  <si>
    <t>○ 신규대상자 사례보고</t>
  </si>
  <si>
    <t>○ 다각적인 개입방향성 제고</t>
  </si>
  <si>
    <t>긴급구호대상</t>
  </si>
  <si>
    <t>○ 긴급구호대상자 후원금지급관련회의</t>
  </si>
  <si>
    <t>○ 긴급구호대상자에 대한 적절한개입</t>
  </si>
  <si>
    <t>일반대상자</t>
  </si>
  <si>
    <t xml:space="preserve">○ 집중관리대상외의 개입이 필요한사례 </t>
  </si>
  <si>
    <t>판정회의</t>
  </si>
  <si>
    <t>○ 신규대상자의 서비스 판정회의</t>
  </si>
  <si>
    <t>○ 판정틀에 의한 객관적인 서비스 지급</t>
  </si>
  <si>
    <t>서비스계약</t>
  </si>
  <si>
    <t xml:space="preserve">정미정 </t>
  </si>
  <si>
    <t>아동</t>
  </si>
  <si>
    <t>9월</t>
  </si>
  <si>
    <t>교</t>
  </si>
  <si>
    <t>육</t>
  </si>
  <si>
    <t>4월</t>
  </si>
  <si>
    <t>7월</t>
  </si>
  <si>
    <t>아동,청소년</t>
  </si>
  <si>
    <t>1)학습역량강화</t>
  </si>
  <si>
    <t>○봉사자와 1:1 학습지원,학습지지원</t>
  </si>
  <si>
    <t>○다양한 교육기회통해 학습능력향상도모</t>
  </si>
  <si>
    <t>교육역량강화사업</t>
  </si>
  <si>
    <t>5월</t>
  </si>
  <si>
    <t>1)부모자조모임</t>
  </si>
  <si>
    <t>일반부모</t>
  </si>
  <si>
    <t>○자조모임, 외부활동 및 양육도서토론</t>
  </si>
  <si>
    <t>○다양한 양육방법 토론 및 지지 역량강화</t>
  </si>
  <si>
    <t>○8회기 집단프로그램, 그림자탐색</t>
  </si>
  <si>
    <t>1)한부모spt교육</t>
  </si>
  <si>
    <t>○바람직한 양육방법 및 부모역량 강화</t>
  </si>
  <si>
    <t>2)경제교육</t>
  </si>
  <si>
    <t xml:space="preserve">○경제교육, 실생활 저축방법 등 </t>
  </si>
  <si>
    <t xml:space="preserve">○경제관념 습득 및 경제적 능력 강화 </t>
  </si>
  <si>
    <t>3)한부모캠프</t>
  </si>
  <si>
    <t xml:space="preserve">○야외활동 한부모캠프(1박2일) </t>
  </si>
  <si>
    <t>○가족의 화합과 교류를 통한 관계증진</t>
  </si>
  <si>
    <t>가족생활안정</t>
  </si>
  <si>
    <t>1)주식지원사업</t>
  </si>
  <si>
    <t>○상품권, 쌀등 식생활물품지원사업</t>
  </si>
  <si>
    <t>○가족의 생활 속 욕구충족, 삶의 질 향상</t>
  </si>
  <si>
    <t>지원사업</t>
  </si>
  <si>
    <t>2)따뜻한겨울나기</t>
  </si>
  <si>
    <t>가정</t>
  </si>
  <si>
    <t>11,12월</t>
  </si>
  <si>
    <t xml:space="preserve">○김치, 난방비지원사업 </t>
  </si>
  <si>
    <t>1)여가지원사업</t>
  </si>
  <si>
    <t>10월</t>
  </si>
  <si>
    <t xml:space="preserve">○저소득가정의 여가지원  </t>
  </si>
  <si>
    <t xml:space="preserve">○부모자녀간의 관계증진 및 강화 </t>
  </si>
  <si>
    <t>12월</t>
  </si>
  <si>
    <t xml:space="preserve">○저소득가정의 연말사업 </t>
  </si>
  <si>
    <t xml:space="preserve">○가족화합 및 지지관계 강화 </t>
  </si>
  <si>
    <t>아</t>
  </si>
  <si>
    <t>치료인테이크</t>
  </si>
  <si>
    <t xml:space="preserve">인테이크 </t>
  </si>
  <si>
    <t>지역아동</t>
  </si>
  <si>
    <t>연중</t>
  </si>
  <si>
    <t>○ 초기치료실이용을 위한 인테이크</t>
  </si>
  <si>
    <t xml:space="preserve">○ 대상자의 욕구파악을 통한 치료실의 </t>
  </si>
  <si>
    <t>적절한 이용이 가능케 함</t>
  </si>
  <si>
    <t>동</t>
  </si>
  <si>
    <t>치료프로그램</t>
  </si>
  <si>
    <t>1)언어치료개별</t>
  </si>
  <si>
    <t>○언어치료실 운영</t>
  </si>
  <si>
    <t>○ 대상자의 언어발달 촉진</t>
  </si>
  <si>
    <t>2)언어치료 집단</t>
  </si>
  <si>
    <t>발</t>
  </si>
  <si>
    <t>3)음악치료개별</t>
  </si>
  <si>
    <t>○ 대상자의 정서발달을 도와 건강한 성장 촉진</t>
  </si>
  <si>
    <t>4)음악치료집단</t>
  </si>
  <si>
    <t>달</t>
  </si>
  <si>
    <t>5)미술치료개별</t>
  </si>
  <si>
    <t>○ 미술치료실 운영</t>
  </si>
  <si>
    <t>6)미술치료집단</t>
  </si>
  <si>
    <t>2)미술치료전시회</t>
  </si>
  <si>
    <t>○미술치료 이용아동들의 미술작품 전시</t>
  </si>
  <si>
    <t>3)언어치료홍보</t>
  </si>
  <si>
    <t xml:space="preserve">○언어치료를 홍보할 수 있는 미니 홍보 </t>
  </si>
  <si>
    <t>○ 홍보부스 설치를 통해 치료실을 지역주민에게 홍보함</t>
  </si>
  <si>
    <t>치료실부모간담회</t>
  </si>
  <si>
    <t>부모</t>
  </si>
  <si>
    <t>○상반기부모모임</t>
  </si>
  <si>
    <t>○ 부모들간의 자조모임을 가져서 서</t>
  </si>
  <si>
    <t>○하반기부모모임</t>
  </si>
  <si>
    <t>치료사</t>
  </si>
  <si>
    <t>3,6,9,12월</t>
  </si>
  <si>
    <t>○분기별 정기간담회</t>
  </si>
  <si>
    <t>○치료실 운영에 대한 다각도의 회의를 실시하여 치료실 운영의 발전에 기여</t>
  </si>
  <si>
    <t>초기진단</t>
  </si>
  <si>
    <t>1)초기진단</t>
  </si>
  <si>
    <t>신규아동</t>
  </si>
  <si>
    <t xml:space="preserve">○초기 인테이크 후 아동의 치료를 위한 상태 점검 </t>
  </si>
  <si>
    <t>○ 정확한 진단을 통해 아동에게 적절한 서비스 제공에 기여</t>
  </si>
  <si>
    <t>방학특강
치료교실</t>
  </si>
  <si>
    <t>부모-자녀
치료놀이</t>
  </si>
  <si>
    <t>1)치료놀이집단</t>
  </si>
  <si>
    <t>부모,아동</t>
  </si>
  <si>
    <t>○ 부모와 자녀의 애착관계 향상에 도움</t>
  </si>
  <si>
    <t>치료실사례회의</t>
  </si>
  <si>
    <t>1)사례회의</t>
  </si>
  <si>
    <t>치료실대상아동</t>
  </si>
  <si>
    <t>○ 2개월에 1회 치료실 대상아동 및 저소득아동 중 치료가 필요한 아동들에 대한 사례회의</t>
  </si>
  <si>
    <t>○ 대상자를 위해 최선의 방법을 고려하여 최선의 서비스 제공을 노력함</t>
  </si>
  <si>
    <t>1)부모교육 실시</t>
  </si>
  <si>
    <t>○ 년 4회 부모교육 실시
○ 자녀연령에 따른 발단단계 설명
○ 초등학교 입학전 가정에서 실시할 교육 등
○ 연말 이듬해 신규프로그램개설을 위한 오픈강좌</t>
  </si>
  <si>
    <t>○ 자녀 양육에 대한 정보를 제공 
○ 건강한 부모, 자녀의 역할 제공</t>
  </si>
  <si>
    <t>○ 가족관계향상
○ 가족을 위해 노력하는 치료실로써의 대상 가족의 인식 전환</t>
  </si>
  <si>
    <t>종결아동</t>
  </si>
  <si>
    <t>○ 치료에 따른 경과를 확인함
○ 치료결과를 부모와 함께 공유하여 가정에서 자녀를 위해 제공해야 하는 방법 모색</t>
  </si>
  <si>
    <t>지역주민</t>
  </si>
  <si>
    <t>1월</t>
  </si>
  <si>
    <t>3)현수막 및 배너홍보</t>
  </si>
  <si>
    <t>○ 현수막, 배너홍보</t>
  </si>
  <si>
    <t>○ 보다 많은 수의 이용자가 센터를 이용하는데 기여함</t>
  </si>
  <si>
    <t>정규직원</t>
  </si>
  <si>
    <t>○직원들의 업무을 능력강화하여 효율성과 전문성을 증대시킴</t>
  </si>
  <si>
    <t>성세영</t>
  </si>
  <si>
    <t>○ 전문성강화 외부교육파견</t>
  </si>
  <si>
    <t>및</t>
  </si>
  <si>
    <t>○보수교육을 통하여 최신의 전문정보를</t>
  </si>
  <si>
    <t>자</t>
  </si>
  <si>
    <t>2월</t>
  </si>
  <si>
    <t>○ 광진구복지관 연합 대만기관 탐방</t>
  </si>
  <si>
    <t>획득하게 하여 서비스향상을 꾀함</t>
  </si>
  <si>
    <t>연</t>
  </si>
  <si>
    <t>3) 우수직원연수</t>
  </si>
  <si>
    <t>개</t>
  </si>
  <si>
    <t>구</t>
  </si>
  <si>
    <t>해외연수지원</t>
  </si>
  <si>
    <t>연2회</t>
  </si>
  <si>
    <t>○ 암웨이, 사협회 등의 해외연수 파견</t>
  </si>
  <si>
    <t>○외부의 자원동원을 통하여 전문성향상</t>
  </si>
  <si>
    <t>4) 수퍼비젼</t>
  </si>
  <si>
    <t>외부수퍼바이져</t>
  </si>
  <si>
    <t>분기별</t>
  </si>
  <si>
    <t>○ 부서별 수퍼바이져 분기별 자문 지원</t>
  </si>
  <si>
    <t>1) 보고서발간</t>
  </si>
  <si>
    <t>2007사업보고서</t>
  </si>
  <si>
    <t>○ 2007년 사업보고서발간</t>
  </si>
  <si>
    <t>○지속적인 연구개발을 통한 품질향상</t>
  </si>
  <si>
    <t>윤리경영보고서</t>
  </si>
  <si>
    <t>2) 메뉴얼발간</t>
  </si>
  <si>
    <t>사례관리메뉴얼</t>
  </si>
  <si>
    <t>6월</t>
  </si>
  <si>
    <t>○ 사례관리 매뉴얼 발간</t>
  </si>
  <si>
    <t>윤리경영실천</t>
  </si>
  <si>
    <r>
      <t>○</t>
    </r>
    <r>
      <rPr>
        <b/>
        <sz val="8"/>
        <rFont val="돋움"/>
        <family val="3"/>
      </rPr>
      <t xml:space="preserve"> </t>
    </r>
    <r>
      <rPr>
        <sz val="8"/>
        <rFont val="돋움"/>
        <family val="3"/>
      </rPr>
      <t>분기별 윤리경영자문</t>
    </r>
  </si>
  <si>
    <t>○기관 윤리경영 모델 체계화</t>
  </si>
  <si>
    <t>○ 외부전문가 조직진단</t>
  </si>
  <si>
    <t>○ 기관업무 프로세스 개선</t>
  </si>
  <si>
    <r>
      <t>○</t>
    </r>
    <r>
      <rPr>
        <b/>
        <sz val="8"/>
        <rFont val="돋움"/>
        <family val="3"/>
      </rPr>
      <t xml:space="preserve"> </t>
    </r>
    <r>
      <rPr>
        <sz val="8"/>
        <rFont val="돋움"/>
        <family val="3"/>
      </rPr>
      <t>월1회 소리함 운영</t>
    </r>
  </si>
  <si>
    <t>○ 고객의 경영참여</t>
  </si>
  <si>
    <t>○ 직원고충상담제도 / 수퍼비젼시스템</t>
  </si>
  <si>
    <t>홈페이지윤리경영코너 / 직원표창</t>
  </si>
  <si>
    <t>1) 간담회</t>
  </si>
  <si>
    <t>○ 민관 협력을 통한 효과적이 서비스제공</t>
  </si>
  <si>
    <t>○ 민관의 서비스 연계방안 토의</t>
  </si>
  <si>
    <t>○ 위기대상자 발굴 및 공동관리 가능</t>
  </si>
  <si>
    <t>1) 외부자문</t>
  </si>
  <si>
    <t>격월</t>
  </si>
  <si>
    <t>○ 비젼설계 외부 자문 TF팀 활동</t>
  </si>
  <si>
    <t>○중장기계획 설립을 위한 참여동기 상승</t>
  </si>
  <si>
    <t>○ 비젼설계 및 의사소통</t>
  </si>
  <si>
    <t>○ 조직력강화</t>
  </si>
  <si>
    <t xml:space="preserve">○ 차년도 사업방향 제시 </t>
  </si>
  <si>
    <t>1) 후원자 개발</t>
  </si>
  <si>
    <t>후원자</t>
  </si>
  <si>
    <t>1~12월</t>
  </si>
  <si>
    <t>신규 개발 상담</t>
  </si>
  <si>
    <t>○ 후원안내 및 접수상담</t>
  </si>
  <si>
    <t>○ 후원자의 지속성 연계</t>
  </si>
  <si>
    <t xml:space="preserve">2) 후원자 관리 </t>
  </si>
  <si>
    <t>기존 후원자 상담</t>
  </si>
  <si>
    <t>○ 후원자와 긍정적 관계 유지, 전화상담</t>
  </si>
  <si>
    <t>○ 후원시의 불편사항 및 고충 상담</t>
  </si>
  <si>
    <t>영수증 발송</t>
  </si>
  <si>
    <t>○ 후원금 영수증, 납입증명서 발송</t>
  </si>
  <si>
    <t xml:space="preserve">○ 후원에 투명성 확보 </t>
  </si>
  <si>
    <t>감사편지 발송</t>
  </si>
  <si>
    <t>○ 감사편지, 보고서 발송</t>
  </si>
  <si>
    <t>○ 기관과의 긍정적 관계 유지</t>
  </si>
  <si>
    <t>1) 구호지원</t>
  </si>
  <si>
    <t>결연대상자</t>
  </si>
  <si>
    <t>○ 긴급한 대상자 발굴 노력, 지원</t>
  </si>
  <si>
    <t xml:space="preserve">○ 위기개입을 통한 안정 </t>
  </si>
  <si>
    <t>2) 결연후원</t>
  </si>
  <si>
    <t xml:space="preserve">○ 후원대상자 선정 </t>
  </si>
  <si>
    <t xml:space="preserve">○ 가계 정기적 경제적 지원 </t>
  </si>
  <si>
    <t>○ 결연대상자 선정 및 조정</t>
  </si>
  <si>
    <t>3) 일반후원</t>
  </si>
  <si>
    <t>○ 복지관 사업후원, 프로그램 후원</t>
  </si>
  <si>
    <t xml:space="preserve">○ 복지관 사업 및 프로그램 극대화 </t>
  </si>
  <si>
    <t>4) 물품후원</t>
  </si>
  <si>
    <t>최진열</t>
  </si>
  <si>
    <t>○ 생활필수품 및 물품 전달</t>
  </si>
  <si>
    <t xml:space="preserve">○ 대상자 가정의 생계적 지원 </t>
  </si>
  <si>
    <t>○ 각종 선물 및 중고제품, 물품지원</t>
  </si>
  <si>
    <t>1)부녀회 모임 참여</t>
  </si>
  <si>
    <t>○ 지역내 부녀회 모임 참여, 관계 유지</t>
  </si>
  <si>
    <t>○ 부녀회 모임을 통한 복지관 사업참여 유도</t>
  </si>
  <si>
    <t xml:space="preserve">2)교회 연계기관 </t>
  </si>
  <si>
    <t xml:space="preserve">○ 지역내 교회 연계 시도 </t>
  </si>
  <si>
    <t>○ 교회 연계를 통한, 사업의 활성화</t>
  </si>
  <si>
    <t xml:space="preserve">  연계교회 관리</t>
  </si>
  <si>
    <t xml:space="preserve">    교회 관리</t>
  </si>
  <si>
    <t xml:space="preserve">3) 학원연계 </t>
  </si>
  <si>
    <t xml:space="preserve">○ 연계학원 사업 </t>
  </si>
  <si>
    <t xml:space="preserve">  연계학원개발 </t>
  </si>
  <si>
    <t xml:space="preserve">    연계학원 개발 </t>
  </si>
  <si>
    <t>○ 학원장 간담회를 통한, 적극적 후원유도</t>
  </si>
  <si>
    <t xml:space="preserve">  학원장간담회</t>
  </si>
  <si>
    <t xml:space="preserve">    학원장 간담회 시도 </t>
  </si>
  <si>
    <t xml:space="preserve">○ 지역발굴의 날, 연계기관 방문의 날 </t>
  </si>
  <si>
    <t>○ 신규자원 확대 및 지역사회 참여 활성화</t>
  </si>
  <si>
    <t>1) 인쇄물 홍보</t>
  </si>
  <si>
    <t>계간지 제작, 발송</t>
  </si>
  <si>
    <t>○복지관 사업소개 및 홍보효과</t>
  </si>
  <si>
    <t xml:space="preserve">격월홍보지 제작, 배부 </t>
  </si>
  <si>
    <t>○기관인지도 상승 및 나눔문화 인식증대</t>
  </si>
  <si>
    <t>○새로운 기관 CI 적용하여 신규 제작</t>
  </si>
  <si>
    <t xml:space="preserve">○ 온, 오프라인 홍보사업의 활성화 </t>
  </si>
  <si>
    <t xml:space="preserve">○  지역주민 인식개선 </t>
  </si>
  <si>
    <t>2) 온라인 홍보</t>
  </si>
  <si>
    <t xml:space="preserve">홈페이지 리뉴얼 </t>
  </si>
  <si>
    <t>1월-5월</t>
  </si>
  <si>
    <t>○홈페이지 개편 및 기능강화</t>
  </si>
  <si>
    <t xml:space="preserve">○정기적인 관리 및 업데이트 </t>
  </si>
  <si>
    <t>해피빈 관리, 운영</t>
  </si>
  <si>
    <t xml:space="preserve">3) 기관 내부 홍보 </t>
  </si>
  <si>
    <t>복지관 이용자</t>
  </si>
  <si>
    <t>○신규 게시판 제작 및 교체</t>
  </si>
  <si>
    <t>4) 현수막 홍보</t>
  </si>
  <si>
    <t xml:space="preserve">○사업별 현수막 홍보 </t>
  </si>
  <si>
    <t>5) 영상물 홍보</t>
  </si>
  <si>
    <t>영상물 제작</t>
  </si>
  <si>
    <t>운영위원
 지역주민</t>
  </si>
  <si>
    <t>○분기별 운영위원회, 사업영상물 제작, 상영, 배포</t>
  </si>
  <si>
    <t xml:space="preserve">○기관, 사업판촉믈 제작 및 배포 </t>
  </si>
  <si>
    <t>1) 사랑의 바자회</t>
  </si>
  <si>
    <t xml:space="preserve">○ 지역주민이 참여하는 바자회 </t>
  </si>
  <si>
    <t>2) 톨게이트 모금</t>
  </si>
  <si>
    <t>시민</t>
  </si>
  <si>
    <t>○연말연시 톨게이트 모금사업</t>
  </si>
  <si>
    <t>3) 저금통 모금</t>
  </si>
  <si>
    <t>○지역 내 상가 30여곳에 저금통 설치, 모금</t>
  </si>
  <si>
    <t>○복지관 사업기금 마련</t>
  </si>
  <si>
    <t>4) 지역사랑 마일리지</t>
  </si>
  <si>
    <t>지역업체</t>
  </si>
  <si>
    <t>○롯데마트 강변역점, 이마트 자양점 마일리지 적립</t>
  </si>
  <si>
    <t xml:space="preserve">○나눔의 생활화 </t>
  </si>
  <si>
    <t xml:space="preserve">5) 온라인 모금 </t>
  </si>
  <si>
    <t>네티즌</t>
  </si>
  <si>
    <t>○네이버 해피로그 모금함 설치, 운영</t>
  </si>
  <si>
    <t>6) 쌀 모으기</t>
  </si>
  <si>
    <t xml:space="preserve">○사랑의 쌀 나누기 운동 </t>
  </si>
  <si>
    <t xml:space="preserve">1) 실습생 모집 </t>
  </si>
  <si>
    <t>학생</t>
  </si>
  <si>
    <t>1-12월</t>
  </si>
  <si>
    <t>○ 실습지도를 통해 미래의 우수한</t>
  </si>
  <si>
    <t>○ 가족, 재가, 지역복지 부서 실습</t>
  </si>
  <si>
    <t xml:space="preserve"> 사회복지사 육성에 기여</t>
  </si>
  <si>
    <t>○ 사례관리, 마케팅, 복지서비스실시 등</t>
  </si>
  <si>
    <t>○ 중간평가, 최종평가 실시</t>
  </si>
  <si>
    <t>1) 청소년</t>
  </si>
  <si>
    <t xml:space="preserve">지역주민 </t>
  </si>
  <si>
    <t>임미라</t>
  </si>
  <si>
    <t>모집, 활동</t>
  </si>
  <si>
    <t xml:space="preserve">○ 게시판, 지역신문, 홍보지, 홈페이지 </t>
  </si>
  <si>
    <t>○ 사회복지 및 복지사업에 대한 올바른 이해</t>
  </si>
  <si>
    <t>등에대한 봉사자 모집</t>
  </si>
  <si>
    <t>도모</t>
  </si>
  <si>
    <t>○ 자원봉사자 일지기록 및 점검</t>
  </si>
  <si>
    <t>○ 자원봉사자의 바른 자세 함양</t>
  </si>
  <si>
    <t>○ 봉사부문 선정, 배치, 조정</t>
  </si>
  <si>
    <t>○ 자원봉사 프로그램 개발</t>
  </si>
  <si>
    <t>○ 봉사활동상담, 활동에 대한 의견수렴</t>
  </si>
  <si>
    <t>○ 자원봉사자 자질향상으로 서비스의 질적</t>
  </si>
  <si>
    <t>모집/활동</t>
  </si>
  <si>
    <t xml:space="preserve">○ 자원봉사자의 초기교육, 재교육 및 </t>
  </si>
  <si>
    <t>향상 도모</t>
  </si>
  <si>
    <t>활동, 평가, 사례발표를 통한 정보교환</t>
  </si>
  <si>
    <t>○ 체계적이고 광범위적 봉사자 관리</t>
  </si>
  <si>
    <t>3) 성인</t>
  </si>
  <si>
    <t xml:space="preserve">○ 성탕카드발송, 선물, 포상, 및 </t>
  </si>
  <si>
    <t>자원봉사축제 실시, 연말다과제공</t>
  </si>
  <si>
    <t>○ VMS, 광진구 봉사자수첩 활용을 통한 관리</t>
  </si>
  <si>
    <t>4) 단체/기업</t>
  </si>
  <si>
    <t>컴퓨터 동아리 모임</t>
  </si>
  <si>
    <t>○ 지역주민의 욕구를 반영한 모임 발굴</t>
  </si>
  <si>
    <t>○ 주민참여를 통한 지역사회 복지사업의</t>
  </si>
  <si>
    <t>○ 주민자조모임 관리</t>
  </si>
  <si>
    <t>활성화</t>
  </si>
  <si>
    <t>2) 성인</t>
  </si>
  <si>
    <t>○ 지역사회 문제와 관련된 자조모임 조직 으로 문제해결에 기여</t>
  </si>
  <si>
    <t>○ 지역사회 문제와 관려된 자조모임</t>
  </si>
  <si>
    <t>독서동아리</t>
  </si>
  <si>
    <t>조직으로 문제해결에 기여</t>
  </si>
  <si>
    <t>○ 사회적 자본의 육성, 발전</t>
  </si>
  <si>
    <t xml:space="preserve">○ 봉사단 조직운영을 통해 봉사활동의 </t>
  </si>
  <si>
    <t>3) 알아논 모임</t>
  </si>
  <si>
    <t>○ 자조모임의 지역복지 증진을 위한 주요</t>
  </si>
  <si>
    <t>전달체계마련</t>
  </si>
  <si>
    <t>○ 지역주민에 대한 무료 도서대출</t>
  </si>
  <si>
    <t>○ 양서에 대한 독서기회 제공으로 주민</t>
  </si>
  <si>
    <t>대출</t>
  </si>
  <si>
    <t>○ 지역주민에 대한 독서 장소제공</t>
  </si>
  <si>
    <t>생활 편익도모</t>
  </si>
  <si>
    <t>관리(도서구입등)</t>
  </si>
  <si>
    <t>○ 바람직한 독서지도 및 지역의 건전문화</t>
  </si>
  <si>
    <t>○ 시설정비</t>
  </si>
  <si>
    <t>조성에 기여</t>
  </si>
  <si>
    <t>○ 지역주민 중심의 도서관 운영위원회</t>
  </si>
  <si>
    <t>설립</t>
  </si>
  <si>
    <t>○ 4월 복지관 개관 기념식</t>
  </si>
  <si>
    <t xml:space="preserve">○ 지역주민의 문화행사 개최를 통하여 </t>
  </si>
  <si>
    <t xml:space="preserve">교양강좌 </t>
  </si>
  <si>
    <t>○ 5월 지역주민 교양강좌</t>
  </si>
  <si>
    <t>지역주민간의 교류의 폭을 넓히고 건강한</t>
  </si>
  <si>
    <t>가족의 개념을 정립하고 건전한 지역</t>
  </si>
  <si>
    <t>문화조성 및 지역사회 인적자원으로 활용</t>
  </si>
  <si>
    <t>인형극</t>
  </si>
  <si>
    <t>○ 12월 아동인형극/아동참여행사</t>
  </si>
  <si>
    <t>연수생 모집</t>
  </si>
  <si>
    <t>○ 예비 취업 대상자에게 직업능력 배양</t>
  </si>
  <si>
    <t xml:space="preserve">연수생 활동 </t>
  </si>
  <si>
    <t>○ 부족한 인력의 보충을 통한 사업의 활성화</t>
  </si>
  <si>
    <t>재사정</t>
  </si>
  <si>
    <t>○ 2007년 기존대상자의 서비스 평가 및등급조정</t>
  </si>
  <si>
    <t>○ 서비스 지속 또는 종결여부 판정
○ 관리대상자 선정 후 서비스 제공</t>
  </si>
  <si>
    <t>배은정
김지선</t>
  </si>
  <si>
    <t>인테이크</t>
  </si>
  <si>
    <t>○ 2008년 신규대상자 발굴</t>
  </si>
  <si>
    <t>○ 요보호 대상자 발굴</t>
  </si>
  <si>
    <t>집중관리대상자 관리</t>
  </si>
  <si>
    <t xml:space="preserve">○ 주1회 이상 전화 및 내방, 방문 상담 실시 
○ 월1회 이상 내·외부자원망을 통한 정기적인 정보수집
○ 개별화된 맞춤 서비스 및 연계서비스 실시 </t>
  </si>
  <si>
    <t>○ 복합적이고 다중적인 문제를 가진 대상자에 대한 포괄적 보호계획 수립</t>
  </si>
  <si>
    <t>○ 대상자 서비스 전달을 위한 가정방문</t>
  </si>
  <si>
    <t>○ 대상자에게 필요한 서비스 전달</t>
  </si>
  <si>
    <t>○ 대상자 관리를 위한 가정방문 상담</t>
  </si>
  <si>
    <t>○ 대상자의 가정환경을 파악하고 명확한 사정 실시 
○ 다중적인 문제와 욕구를 가진 집중관리 대상자 선정</t>
  </si>
  <si>
    <t>안부전화</t>
  </si>
  <si>
    <t>○ 분기별 안부전화 실시</t>
  </si>
  <si>
    <t xml:space="preserve">○ 정기적인 상담을 통하여 정서적으로 지지하고 긴밀한 관계 형성 </t>
  </si>
  <si>
    <t>○ 매월 전화상담 실시</t>
  </si>
  <si>
    <t>○ 내방상담 실시</t>
  </si>
  <si>
    <t>○ 사례관리를 위한 케이스 선정회의
○ 서비스 진행과정 중 평가회의
○ 서비스 종결회의</t>
  </si>
  <si>
    <t>○ 정기적인 사례회의를 통해 실무자들에게 수퍼비젼 제공
○ 사례회의를 통하여 체계적으로 사례관리를 실시하고 맞춤형 서비스 제공</t>
  </si>
  <si>
    <t>내부연계</t>
  </si>
  <si>
    <t>○ 타부서간의 서비스 연계</t>
  </si>
  <si>
    <t>○ 상호 긴밀한 협조체계를 통한 대상자 관리
○ 유관단체 활용을 통한 문제해결
○ 통합적인 사례관리 구축</t>
  </si>
  <si>
    <t>외부연계</t>
  </si>
  <si>
    <t>○ 관련시설, 유관기관 연계
○ 타전문기관 서비스 연계
○ 관련기관과의 회의 및 프로그램 진행</t>
  </si>
  <si>
    <t>특</t>
  </si>
  <si>
    <t>1) 기존봉사단</t>
  </si>
  <si>
    <t>밑반찬배달활동</t>
  </si>
  <si>
    <t>○ 주2회 거동불편한 어르신에게 밑반찬 을 배달하는 활동실시</t>
  </si>
  <si>
    <t xml:space="preserve">○ 거동불편 어르신의 원활한 밑반찬 수령 </t>
  </si>
  <si>
    <t>생신잔치활동</t>
  </si>
  <si>
    <t>○ 거동불편 어르신에게 정서지원 및 고독감 감소
○ 활동자와 대상자 간의 친밀감 형성</t>
  </si>
  <si>
    <t>기타(자조모임)</t>
  </si>
  <si>
    <t>○ 월1회 봉사단 자조모임 실시</t>
  </si>
  <si>
    <t>○ 자조모임을 통한 결속력 증진
○ 참여자 간의 친목도모</t>
  </si>
  <si>
    <t>2) 신규봉사단</t>
  </si>
  <si>
    <t>집단프로그램</t>
  </si>
  <si>
    <t>4월~7월
9월~12월</t>
  </si>
  <si>
    <t>○ 집단프로그램 주1회, 총12회 실시
○ 친목자조모임 형성</t>
  </si>
  <si>
    <t>○ 프로그램 참여유도를 통한 참여자 간 결속력 강화
○ 고독감 감소 및 친밀감 향상</t>
  </si>
  <si>
    <t>자원봉사활동</t>
  </si>
  <si>
    <t>○ 월2회 지역사회 내 자원봉사활동
○ 지역사회 내 자원연계를 통한 활동</t>
  </si>
  <si>
    <t>○ 지역사회 참여 유도
○ 활동을 통한 노년기의 자존감 향상</t>
  </si>
  <si>
    <t>거동불편어르신나들이</t>
  </si>
  <si>
    <t>○ 거동불편어르신과 함께 나들이 실시
○ 문화체험 및 관광</t>
  </si>
  <si>
    <t>○ 거동불편 어르신에게 여가활동 참여 유도 
○ 활동자와 대상자 간의 유대감 형성</t>
  </si>
  <si>
    <t>3) 정다울 캠프</t>
  </si>
  <si>
    <t>○ 연1회 1박2일 캠프실시
○ 여가프로그램 진행</t>
  </si>
  <si>
    <t xml:space="preserve">○ 기존봉사단과 신규봉사단의 친밀감 형성
○ 자원봉사활동 참여에 대한 정서적 지지 </t>
  </si>
  <si>
    <t>4) 연말송년모임</t>
  </si>
  <si>
    <t>○ 연간 활동에 대한 평가실시
○ 기념선물 증정</t>
  </si>
  <si>
    <t>○ 평가를 통한 추후 활동방향 제시
○ 참여자 활동에 대한 격려</t>
  </si>
  <si>
    <t>1)어르신</t>
  </si>
  <si>
    <t>65세이상재가
대상자</t>
  </si>
  <si>
    <t>○ 건전한 여가활동 프로그램 실시
○ 정신건강 향상 프로그램 실시</t>
  </si>
  <si>
    <t>○ 노화과정에 동반되는 우울과 고독완화
○ 불안정한 정신건강상태로부터 보호 
○ 생활만족도 향상</t>
  </si>
  <si>
    <t>자조모임</t>
  </si>
  <si>
    <t>○ 사회적 지지망 형성
○ 상반기, 하반기 자조모임 실시</t>
  </si>
  <si>
    <t>○ 정서적인 유대관계에 의한 소외감 및 외로움 감소
○ 정서적 안정, 지지</t>
  </si>
  <si>
    <t>1) 어르신 축제</t>
  </si>
  <si>
    <t>○ 광진구 어르신 축제
○ 각종 문화체험 및 공연관람</t>
  </si>
  <si>
    <t>○ 건전한 여가생활 제공
○ 광진구 어르신 간의 긍정적 관계 및 지지체계를 형성하여 소외감 감소</t>
  </si>
  <si>
    <t>2) 사랑의 김장나누기</t>
  </si>
  <si>
    <t>11월</t>
  </si>
  <si>
    <t>○ 김장김치를 담구고 전달
○ 지역 내 자원봉사자 활용</t>
  </si>
  <si>
    <t>○ 대상자의 경제적 부담 경감
○ 지역사회 유대감 강화 및 지역 내 문제인식 공유</t>
  </si>
  <si>
    <t>3) 난방비지원사업</t>
  </si>
  <si>
    <t>1월~3월
11월~12월</t>
  </si>
  <si>
    <t>○ 지원대상자 선정 및 가정방문
○ 난방유 및 난방비 지원</t>
  </si>
  <si>
    <t>○ 대상자의 경제적 부담 경감
○ 따뜻하게 겨울을 보낼 수 있도록 함</t>
  </si>
  <si>
    <t>4) 방역서비스</t>
  </si>
  <si>
    <t>○ 지원대상자 선정 및 가정방문
○ 방역서비스 실시</t>
  </si>
  <si>
    <t>○ 위생적인 생활환경을 조성 함
○ 주거생활에 대한 비용 절감</t>
  </si>
  <si>
    <t>5) 죽·국지원서비스</t>
  </si>
  <si>
    <t>매주1회</t>
  </si>
  <si>
    <t>○ 지원대상자 선정
○ 주1회 죽, 국 서비스 지원</t>
  </si>
  <si>
    <t>○ 대상자의 건강관리를 증진 함
○ 결핍 된 식생활 관리 기능 보완 함</t>
  </si>
  <si>
    <t>우울증예방프로그램</t>
  </si>
  <si>
    <t>3월~4월</t>
  </si>
  <si>
    <t>○ 지역사회 유관기관 연계를 통한 전문가 상담 실시
○ 정신건강 향상 프로그램 실시</t>
  </si>
  <si>
    <t>경</t>
  </si>
  <si>
    <t>어버이날행사</t>
  </si>
  <si>
    <t>○ 경로잔치 실시 
○ 선물전달 및 특별행사 실시
○ 지역사회 자원을 활용한 용돈 지급  
○ 지역사회 자원봉사팀 활용</t>
  </si>
  <si>
    <t>○ 대상자의 소외감 및 고독감 감소
○ 가족기능 보완 및 강화
○ 대상자의 소외감 및 고독감 감소</t>
  </si>
  <si>
    <t>로</t>
  </si>
  <si>
    <t>설날행사</t>
  </si>
  <si>
    <t>○ 경로잔치 실시
○ 선물전달 및 특별행사 실시
○ 지역사회 자원봉사팀 활용</t>
  </si>
  <si>
    <t>잔</t>
  </si>
  <si>
    <t>추석행사</t>
  </si>
  <si>
    <t>치</t>
  </si>
  <si>
    <t>매주2회</t>
  </si>
  <si>
    <t>○ 주2회 밑반찬제공
○ 지역사회 내 자조모임을 활용한 밑반찬 조리                                           ○ 지역사회 배달 자원봉사자 활용</t>
  </si>
  <si>
    <t xml:space="preserve">○ 대상자의 건강관리 및 경제적 비용 절감
○ 지역사회 내 자원활용을 통한 유대감 형성 </t>
  </si>
  <si>
    <t>결식우려아동</t>
  </si>
  <si>
    <t>○ 주1회 밑반찬제공
○ 지역사회 내 자조모임을 활용한 밑반찬 조리                                           ○ 지역사회 배달 자원봉사자 활용</t>
  </si>
  <si>
    <t xml:space="preserve">○ 균형 있는 영양섭취 및 건강증진 도모
○ 지역사회 내 자원활용을 통한 유대감 형성  </t>
  </si>
  <si>
    <t>방문가사서비스</t>
  </si>
  <si>
    <t>○ 가사지원서비스</t>
  </si>
  <si>
    <t>○ 가사문제 해결
○ 결핍된 가사 관리 기능 보완
○ 위생적인 생활환경 조성
○ 주거생활에 대한 비용 절감</t>
  </si>
  <si>
    <t>○ 여름철 물품 지원</t>
  </si>
  <si>
    <t>세탁서비스</t>
  </si>
  <si>
    <t>○ 세탁기가 없는 대상자에게 서비스 지원
○ 분기별 이불빨래 세탁 서비스 실시</t>
  </si>
  <si>
    <t>수리서비스</t>
  </si>
  <si>
    <t>○ 수리점검 실시</t>
  </si>
  <si>
    <t>이사비지원</t>
  </si>
  <si>
    <t>○ 이사비 지원 서비스</t>
  </si>
  <si>
    <t>집고치기지원</t>
  </si>
  <si>
    <t>○ 도배, 장판 교체</t>
  </si>
  <si>
    <t>의료지원</t>
  </si>
  <si>
    <t>병원동행</t>
  </si>
  <si>
    <t>○ 질병치료를 위한 병원동행</t>
  </si>
  <si>
    <t>○ 건강증진을 통한 신체적, 정서적 안정 도모</t>
  </si>
  <si>
    <t>방문건강체크</t>
  </si>
  <si>
    <t>○ 정기적으로 방문하여 대상자 건강체크
○ 의료정보 제공 및 병원안내</t>
  </si>
  <si>
    <t>문상서비스</t>
  </si>
  <si>
    <t>○ 대상자 사망시 문상</t>
  </si>
  <si>
    <t>○ 유가족에 대한 정서적 지지</t>
  </si>
  <si>
    <t>적</t>
  </si>
  <si>
    <t>도우미관리</t>
  </si>
  <si>
    <t>자활도우미</t>
  </si>
  <si>
    <t>○ 격주 자활도우미 회의 실시</t>
  </si>
  <si>
    <t>○ 대상자의 생활실태 파악 및 정보공유</t>
  </si>
  <si>
    <t>자원봉사자</t>
  </si>
  <si>
    <t>9월, 12월</t>
  </si>
  <si>
    <t>○ 기타서비스 관련 자원관리</t>
  </si>
  <si>
    <t>○ 자원봉사자 관리 및 사회연대감 증진</t>
  </si>
  <si>
    <t>타</t>
  </si>
  <si>
    <t>○ 재가서비스에 관한 양적, 질적 조사 실시</t>
  </si>
  <si>
    <t xml:space="preserve">○ 대상자 욕구에 따른 재가복지 사업조정 및 평가
○ 서비스 제공의 질적 향상 도모 </t>
  </si>
  <si>
    <t>경로잔치</t>
  </si>
  <si>
    <t>○ 복지관 프로그램 및 외부행사를 위한 차량운행 실시
○ 병원동행 및 기타 서비스를 위한 차량 지원</t>
  </si>
  <si>
    <t>○ 대상자의 프로그램 참여 유도
○ 여가활동 기회 제공</t>
  </si>
  <si>
    <t>기타프로그램</t>
  </si>
  <si>
    <t>노인의집어르신</t>
  </si>
  <si>
    <t>○ 분기별 월례회의 실시
○ 기타 노인의 집 관리 및 운영</t>
  </si>
  <si>
    <t>○ 가족기능 보완 및 강화
○ 심리 정서적 안정도모 및 고독감 해소</t>
  </si>
  <si>
    <t>월수금2시</t>
  </si>
  <si>
    <t>월수금 2시</t>
  </si>
  <si>
    <t>초중고</t>
  </si>
  <si>
    <t>○ 한글2002, 엑셀, 게임, 파워포인트,</t>
  </si>
  <si>
    <t xml:space="preserve">○컴퓨터 사용법 및 응용능력 향상 </t>
  </si>
  <si>
    <t>김미</t>
  </si>
  <si>
    <t>월수금 3시</t>
  </si>
  <si>
    <t>인터넷, 윈도우 98</t>
  </si>
  <si>
    <t>월수금 4시</t>
  </si>
  <si>
    <t>월수금 5시</t>
  </si>
  <si>
    <t>화목 3시</t>
  </si>
  <si>
    <t>화목 4시30분</t>
  </si>
  <si>
    <t>화목 6시</t>
  </si>
  <si>
    <t>월화수목금1시</t>
  </si>
  <si>
    <t>7세-초등생</t>
  </si>
  <si>
    <t>○ 피아노이론및 실기</t>
  </si>
  <si>
    <t xml:space="preserve">○ 아동의 능력배양 </t>
  </si>
  <si>
    <t>월화수목금2시</t>
  </si>
  <si>
    <t>월화수목금3시</t>
  </si>
  <si>
    <t>월화수목금4시</t>
  </si>
  <si>
    <t>월화수목금5시</t>
  </si>
  <si>
    <t>월화수목금6시</t>
  </si>
  <si>
    <t>목3시</t>
  </si>
  <si>
    <t>6-7세</t>
  </si>
  <si>
    <t>소  계</t>
  </si>
  <si>
    <t>×</t>
  </si>
  <si>
    <t>액수</t>
  </si>
  <si>
    <t>%</t>
  </si>
  <si>
    <t>115-1</t>
  </si>
  <si>
    <t xml:space="preserve"> </t>
  </si>
  <si>
    <t>관</t>
  </si>
  <si>
    <t>항</t>
  </si>
  <si>
    <t>목</t>
  </si>
  <si>
    <t>증감 (B) -(A)</t>
  </si>
  <si>
    <t>○</t>
  </si>
  <si>
    <t>광장종합사회복지관 세입 세출 예산서 (2008.1.1 - 12.31)</t>
  </si>
  <si>
    <t>(1)세출내역</t>
  </si>
  <si>
    <t>원</t>
  </si>
  <si>
    <t xml:space="preserve"> = </t>
  </si>
  <si>
    <t>명</t>
  </si>
  <si>
    <t>월</t>
  </si>
  <si>
    <t>％</t>
  </si>
  <si>
    <t>÷</t>
  </si>
  <si>
    <t>월</t>
  </si>
  <si>
    <t>회</t>
  </si>
  <si>
    <t>명</t>
  </si>
  <si>
    <t>원</t>
  </si>
  <si>
    <t>원</t>
  </si>
  <si>
    <t>인건비</t>
  </si>
  <si>
    <t>월</t>
  </si>
  <si>
    <t>원</t>
  </si>
  <si>
    <t>월</t>
  </si>
  <si>
    <t>회</t>
  </si>
  <si>
    <t>기</t>
  </si>
  <si>
    <t>명</t>
  </si>
  <si>
    <t>대</t>
  </si>
  <si>
    <t>개</t>
  </si>
  <si>
    <t>㎡</t>
  </si>
  <si>
    <t>예비비</t>
  </si>
  <si>
    <t>차  기</t>
  </si>
  <si>
    <t>이월금</t>
  </si>
  <si>
    <t>합   계</t>
  </si>
  <si>
    <t>2008년 예산 산출내역          (단위 : 원)</t>
  </si>
  <si>
    <t>○</t>
  </si>
  <si>
    <t>회</t>
  </si>
  <si>
    <t>명</t>
  </si>
  <si>
    <t>평가회의비</t>
  </si>
  <si>
    <t>운영비</t>
  </si>
  <si>
    <t>홍보비</t>
  </si>
  <si>
    <t>강사비</t>
  </si>
  <si>
    <t>부모자조모임</t>
  </si>
  <si>
    <t>역량강화사업</t>
  </si>
  <si>
    <t>보험료</t>
  </si>
  <si>
    <t>기타운영비</t>
  </si>
  <si>
    <t>월</t>
  </si>
  <si>
    <t>％</t>
  </si>
  <si>
    <t>일</t>
  </si>
  <si>
    <t>사회체육교실</t>
  </si>
  <si>
    <t>농구교실강사비</t>
  </si>
  <si>
    <t>농구행사간식비</t>
  </si>
  <si>
    <t>발레교실강사비</t>
  </si>
  <si>
    <t>발레교실행사간식비</t>
  </si>
  <si>
    <t>강사관리비</t>
  </si>
  <si>
    <t>난방비</t>
  </si>
  <si>
    <t>물품구입비</t>
  </si>
  <si>
    <t>일용잡급</t>
  </si>
  <si>
    <t>원</t>
  </si>
  <si>
    <t xml:space="preserve"> = </t>
  </si>
  <si>
    <t>사업비</t>
  </si>
  <si>
    <t>○</t>
  </si>
  <si>
    <t>외부기관방문비</t>
  </si>
  <si>
    <t>월</t>
  </si>
  <si>
    <t>기</t>
  </si>
  <si>
    <t>일</t>
  </si>
  <si>
    <t>반</t>
  </si>
  <si>
    <t>컴퓨터교실</t>
  </si>
  <si>
    <t>소프트웨어구입비</t>
  </si>
  <si>
    <t>장비구입</t>
  </si>
  <si>
    <t>피아노교실</t>
  </si>
  <si>
    <t>보조강사</t>
  </si>
  <si>
    <t>시</t>
  </si>
  <si>
    <t>조율비</t>
  </si>
  <si>
    <t>가방구입</t>
  </si>
  <si>
    <t>행사진행비</t>
  </si>
  <si>
    <t>물품구입유지보수</t>
  </si>
  <si>
    <t>전용선 사용비</t>
  </si>
  <si>
    <t>주</t>
  </si>
  <si>
    <t>종이접기교실</t>
  </si>
  <si>
    <t>주부영어교실</t>
  </si>
  <si>
    <t>창의논술교실</t>
  </si>
  <si>
    <t>한문교실</t>
  </si>
  <si>
    <t>노인정보화교실</t>
  </si>
  <si>
    <t>청춘교실</t>
  </si>
  <si>
    <t>노래교실강사비</t>
  </si>
  <si>
    <t>노래교실운영비</t>
  </si>
  <si>
    <t>노래교실종강식</t>
  </si>
  <si>
    <t>×</t>
  </si>
  <si>
    <t>건강댄스강사비</t>
  </si>
  <si>
    <t>건강댄스종강식</t>
  </si>
  <si>
    <t>건강댄스운영비</t>
  </si>
  <si>
    <t>−</t>
  </si>
  <si>
    <t>시설대여</t>
  </si>
  <si>
    <t>물품구입</t>
  </si>
  <si>
    <t>운영위원회</t>
  </si>
  <si>
    <t>교통비</t>
  </si>
  <si>
    <t>감사패</t>
  </si>
  <si>
    <t>(단위:천원)</t>
  </si>
  <si>
    <t>재가복지</t>
  </si>
  <si>
    <t>인 건 비</t>
  </si>
  <si>
    <t>안전기사</t>
  </si>
  <si>
    <t>업무</t>
  </si>
  <si>
    <t>추진비</t>
  </si>
  <si>
    <t>지역사회</t>
  </si>
  <si>
    <t>자원개발</t>
  </si>
  <si>
    <t>사회교육</t>
  </si>
  <si>
    <t>사 업 비</t>
  </si>
  <si>
    <t>산재보험금</t>
  </si>
  <si>
    <t>고용보험료</t>
  </si>
  <si>
    <t>국민연금</t>
  </si>
  <si>
    <t>건강보험금</t>
  </si>
  <si>
    <t>사업비</t>
  </si>
  <si>
    <t>사례발굴</t>
  </si>
  <si>
    <t>방문서비스</t>
  </si>
  <si>
    <t>refer</t>
  </si>
  <si>
    <t>간담회</t>
  </si>
  <si>
    <t>지역사회</t>
  </si>
  <si>
    <t>예비비</t>
  </si>
  <si>
    <t>차기이월금</t>
  </si>
  <si>
    <t>중봉투 제작</t>
  </si>
  <si>
    <t>대봉투 제작</t>
  </si>
  <si>
    <t>홈페이지 관리, 운영</t>
  </si>
  <si>
    <t>게시판 제작</t>
  </si>
  <si>
    <t>현수막 제작</t>
  </si>
  <si>
    <t>인건비</t>
  </si>
  <si>
    <t xml:space="preserve">간담회 </t>
  </si>
  <si>
    <t>도서관 운영</t>
  </si>
  <si>
    <t>개관 기념식</t>
  </si>
  <si>
    <t>치료실개발</t>
  </si>
  <si>
    <t>복지관인건비</t>
  </si>
  <si>
    <t>관장</t>
  </si>
  <si>
    <t>부장</t>
  </si>
  <si>
    <t>과장(선임)</t>
  </si>
  <si>
    <t>사회복지사</t>
  </si>
  <si>
    <t>서무 경리</t>
  </si>
  <si>
    <t>노무기사</t>
  </si>
  <si>
    <t>기말수당</t>
  </si>
  <si>
    <t>정근수당</t>
  </si>
  <si>
    <t>복지수당</t>
  </si>
  <si>
    <t>직무수당</t>
  </si>
  <si>
    <t>가계보조금</t>
  </si>
  <si>
    <t>가족수당</t>
  </si>
  <si>
    <t>자격수당</t>
  </si>
  <si>
    <t>급식수당</t>
  </si>
  <si>
    <t>직책수당</t>
  </si>
  <si>
    <t>명절휴가비</t>
  </si>
  <si>
    <t>가계안정지원비</t>
  </si>
  <si>
    <t>계약직</t>
  </si>
  <si>
    <t>재가복지 인건비</t>
  </si>
  <si>
    <t>안전관리기사</t>
  </si>
  <si>
    <t>제수당</t>
  </si>
  <si>
    <t>기관운영비</t>
  </si>
  <si>
    <t>회의다과비</t>
  </si>
  <si>
    <t>직원야근식대</t>
  </si>
  <si>
    <t>사무용품비</t>
  </si>
  <si>
    <t>인쇄비</t>
  </si>
  <si>
    <t>집기구입비</t>
  </si>
  <si>
    <t>신문구독료</t>
  </si>
  <si>
    <t>회계감사비</t>
  </si>
  <si>
    <t>우편료</t>
  </si>
  <si>
    <t>전화료</t>
  </si>
  <si>
    <t>전기요금</t>
  </si>
  <si>
    <t>상하수도료</t>
  </si>
  <si>
    <t>도시가스료</t>
  </si>
  <si>
    <t>오물수거료</t>
  </si>
  <si>
    <t>무인경비료</t>
  </si>
  <si>
    <t>사회복지관협회비</t>
  </si>
  <si>
    <t>마티즈차량보험료</t>
  </si>
  <si>
    <t>기타협회비</t>
  </si>
  <si>
    <t>차량유지비</t>
  </si>
  <si>
    <t>정화조수거</t>
  </si>
  <si>
    <t>쥐방역비</t>
  </si>
  <si>
    <t>기타잡비</t>
  </si>
  <si>
    <t>키폰단자함공사</t>
  </si>
  <si>
    <t>3층방음공사</t>
  </si>
  <si>
    <t>로비공사</t>
  </si>
  <si>
    <t>시설유지비</t>
  </si>
  <si>
    <t>집기유지비</t>
  </si>
  <si>
    <t>전산망유지비</t>
  </si>
  <si>
    <t>역량강화</t>
  </si>
  <si>
    <t>2008년        예산 (A)</t>
  </si>
  <si>
    <t>2008년        추경 (B)</t>
  </si>
  <si>
    <t>2008년   
 예산 (A)</t>
  </si>
  <si>
    <t xml:space="preserve"> 2008년        추경 (B)</t>
  </si>
  <si>
    <t>2008년     
예산 (A)</t>
  </si>
  <si>
    <t>2008년        
추경 (B)</t>
  </si>
  <si>
    <t>조성비</t>
  </si>
  <si>
    <t>표찰작업</t>
  </si>
  <si>
    <t>안전손잡이</t>
  </si>
  <si>
    <t>업무용컴퓨터구입</t>
  </si>
  <si>
    <t>비디오캠코더</t>
  </si>
  <si>
    <t>사무용소프트웨어</t>
  </si>
  <si>
    <t>사무용비품</t>
  </si>
  <si>
    <t>자산취득비</t>
  </si>
  <si>
    <t>대규모시설비</t>
  </si>
  <si>
    <t xml:space="preserve">  2008년        추경 (B)</t>
  </si>
  <si>
    <t>2008년     
예산 (A)</t>
  </si>
  <si>
    <t>평가회비</t>
  </si>
  <si>
    <t>상해보험료</t>
  </si>
  <si>
    <t>기타운영비</t>
  </si>
  <si>
    <t>직장체험연수생</t>
  </si>
  <si>
    <t>○</t>
  </si>
  <si>
    <t>직장체험연수활동</t>
  </si>
  <si>
    <t>인건비</t>
  </si>
  <si>
    <t>원</t>
  </si>
  <si>
    <t>명</t>
  </si>
  <si>
    <t>개월</t>
  </si>
  <si>
    <t xml:space="preserve"> = </t>
  </si>
  <si>
    <t>회</t>
  </si>
  <si>
    <t>도서관</t>
  </si>
  <si>
    <t>도서관 운영</t>
  </si>
  <si>
    <t xml:space="preserve">강사비 </t>
  </si>
  <si>
    <t>도서구입비</t>
  </si>
  <si>
    <t>시스템유지</t>
  </si>
  <si>
    <t>물품구입비</t>
  </si>
  <si>
    <t>우수이용자 시상</t>
  </si>
  <si>
    <t>직     원</t>
  </si>
  <si>
    <t>역량강화</t>
  </si>
  <si>
    <t>1)</t>
  </si>
  <si>
    <t>직원교육</t>
  </si>
  <si>
    <t>내부교육</t>
  </si>
  <si>
    <t>강사비</t>
  </si>
  <si>
    <t>다과비</t>
  </si>
  <si>
    <t>외부교육파견</t>
  </si>
  <si>
    <t>교육참가비</t>
  </si>
  <si>
    <t>2)</t>
  </si>
  <si>
    <t>연합사업</t>
  </si>
  <si>
    <t>대만연합연수운영비</t>
  </si>
  <si>
    <t>서울시복지관 동부지회</t>
  </si>
  <si>
    <t>3개복지관 연합교육</t>
  </si>
  <si>
    <t>기타사업비</t>
  </si>
  <si>
    <t>3)</t>
  </si>
  <si>
    <t>우수직원지원</t>
  </si>
  <si>
    <t>해외연수지원</t>
  </si>
  <si>
    <t>4)</t>
  </si>
  <si>
    <t>수퍼비젼</t>
  </si>
  <si>
    <t>외부수퍼바이져</t>
  </si>
  <si>
    <t>5)</t>
  </si>
  <si>
    <t>연구개발</t>
  </si>
  <si>
    <t>보고서발간</t>
  </si>
  <si>
    <t>2007 사업보고서</t>
  </si>
  <si>
    <t>부</t>
  </si>
  <si>
    <t>윤리경영보고서</t>
  </si>
  <si>
    <t>원</t>
  </si>
  <si>
    <t>부</t>
  </si>
  <si>
    <t xml:space="preserve"> = </t>
  </si>
  <si>
    <t>기타보고서</t>
  </si>
  <si>
    <t>2)</t>
  </si>
  <si>
    <t>메뉴얼발간</t>
  </si>
  <si>
    <t>매뉴얼 제작</t>
  </si>
  <si>
    <t>3)</t>
  </si>
  <si>
    <t>연구자료구입</t>
  </si>
  <si>
    <t>회</t>
  </si>
  <si>
    <t>보고서발송</t>
  </si>
  <si>
    <t>윤리경영</t>
  </si>
  <si>
    <t>실    천</t>
  </si>
  <si>
    <t>강령수정 회의비</t>
  </si>
  <si>
    <t xml:space="preserve">2) </t>
  </si>
  <si>
    <t>소리함 주민 포상비</t>
  </si>
  <si>
    <t>홍보 프랑카드</t>
  </si>
  <si>
    <t>개</t>
  </si>
  <si>
    <t>Greeting 홍보 리플릿</t>
  </si>
  <si>
    <t>캠페인 운영비</t>
  </si>
  <si>
    <t>직원사회공헌활동</t>
  </si>
  <si>
    <t>6)</t>
  </si>
  <si>
    <t xml:space="preserve">직원교육 </t>
  </si>
  <si>
    <t>7)</t>
  </si>
  <si>
    <t>평가회</t>
  </si>
  <si>
    <t>8)</t>
  </si>
  <si>
    <t>공공서비스</t>
  </si>
  <si>
    <t>간 담 회</t>
  </si>
  <si>
    <t>운영비</t>
  </si>
  <si>
    <t>비젼설계</t>
  </si>
  <si>
    <t>WORKSHOP</t>
  </si>
  <si>
    <t xml:space="preserve">1) </t>
  </si>
  <si>
    <t>외부강사인건비</t>
  </si>
  <si>
    <t>숙박비</t>
  </si>
  <si>
    <t>룸</t>
  </si>
  <si>
    <t>식대</t>
  </si>
  <si>
    <t>식</t>
  </si>
  <si>
    <t>프로그램운영비</t>
  </si>
  <si>
    <t>사회조사</t>
  </si>
  <si>
    <t xml:space="preserve">설문 인쇄비 </t>
  </si>
  <si>
    <t>조사 인건비</t>
  </si>
  <si>
    <t>사업 운영비</t>
  </si>
  <si>
    <t xml:space="preserve">결과보고집 </t>
  </si>
  <si>
    <t>후원자 개발</t>
  </si>
  <si>
    <t xml:space="preserve">후원자 개발 </t>
  </si>
  <si>
    <t>후원자 관리</t>
  </si>
  <si>
    <t>선물구입비</t>
  </si>
  <si>
    <t xml:space="preserve">후원자 방문 </t>
  </si>
  <si>
    <t>영수증 발송비</t>
  </si>
  <si>
    <t>매</t>
  </si>
  <si>
    <t>후원금지급</t>
  </si>
  <si>
    <t>최창영긴급구호</t>
  </si>
  <si>
    <t>가족대상자</t>
  </si>
  <si>
    <t>재가대상자</t>
  </si>
  <si>
    <t>모금사업</t>
  </si>
  <si>
    <t>사랑의 바자회</t>
  </si>
  <si>
    <t>현수막제작</t>
  </si>
  <si>
    <t>홍보물 인쇄</t>
  </si>
  <si>
    <t xml:space="preserve">회 </t>
  </si>
  <si>
    <t>물품 후원자 관리</t>
  </si>
  <si>
    <t>자원봉사 식대</t>
  </si>
  <si>
    <t>바자회 물품 및 재료구입</t>
  </si>
  <si>
    <t>평가회의비</t>
  </si>
  <si>
    <t>톨게이트 모금</t>
  </si>
  <si>
    <t>자원봉사자 간식비</t>
  </si>
  <si>
    <t>자원봉사자 점심식사</t>
  </si>
  <si>
    <t>자원봉사자 평가회의비</t>
  </si>
  <si>
    <t xml:space="preserve"> 지역사랑 마일리지</t>
  </si>
  <si>
    <t>관리비</t>
  </si>
  <si>
    <t xml:space="preserve"> 쌀 모금</t>
  </si>
  <si>
    <t>홍보비</t>
  </si>
  <si>
    <t>봉투 및 라벨지 구입</t>
  </si>
  <si>
    <t>기타 예비비</t>
  </si>
  <si>
    <t xml:space="preserve">원 </t>
  </si>
  <si>
    <t>홍보사업</t>
  </si>
  <si>
    <t>인쇄물 홍보</t>
  </si>
  <si>
    <t>계간지 제작 및 발송</t>
  </si>
  <si>
    <t>격월홍보지 제작, 배부</t>
  </si>
  <si>
    <t>중봉투 제작</t>
  </si>
  <si>
    <t>대봉투 제작</t>
  </si>
  <si>
    <t>온라인 홍보</t>
  </si>
  <si>
    <t>홈페이지 리뉴얼</t>
  </si>
  <si>
    <t>홈페이지 관리, 운영</t>
  </si>
  <si>
    <t xml:space="preserve"> 현수막 홍보</t>
  </si>
  <si>
    <t>현수막 제작</t>
  </si>
  <si>
    <t>영상물 홍보</t>
  </si>
  <si>
    <t>영상물  제작경비</t>
  </si>
  <si>
    <t xml:space="preserve"> 판촉물 홍보</t>
  </si>
  <si>
    <t>판촉물 제작</t>
  </si>
  <si>
    <t>성탄카드 제작 발송</t>
  </si>
  <si>
    <t>카드제작비</t>
  </si>
  <si>
    <t>장</t>
  </si>
  <si>
    <t>카드발송비</t>
  </si>
  <si>
    <t xml:space="preserve"> 기타운영비</t>
  </si>
  <si>
    <t xml:space="preserve">자원봉사자 </t>
  </si>
  <si>
    <t>관리</t>
  </si>
  <si>
    <t xml:space="preserve">밑반찬 봉사팀 보수교육 </t>
  </si>
  <si>
    <t>및 양성</t>
  </si>
  <si>
    <t>식사비</t>
  </si>
  <si>
    <t xml:space="preserve">밑반찬 봉사팀 간담회 </t>
  </si>
  <si>
    <t xml:space="preserve">팀장 간담회 </t>
  </si>
  <si>
    <t>자원봉사자 관리비</t>
  </si>
  <si>
    <t xml:space="preserve">기타 운영비 </t>
  </si>
  <si>
    <t>자원봉사축제</t>
  </si>
  <si>
    <t>자원봉사 축제 (나들이)</t>
  </si>
  <si>
    <t>체험비</t>
  </si>
  <si>
    <t>준비물</t>
  </si>
  <si>
    <t>보험 및 운영비</t>
  </si>
  <si>
    <t>차량 대여비</t>
  </si>
  <si>
    <t>대</t>
  </si>
  <si>
    <t>가족이함께하는자원봉사캠프</t>
  </si>
  <si>
    <t>캠프비</t>
  </si>
  <si>
    <t>간식비</t>
  </si>
  <si>
    <t>차량대여비</t>
  </si>
  <si>
    <t>지역사회</t>
  </si>
  <si>
    <t>연계사업</t>
  </si>
  <si>
    <t xml:space="preserve"> 학원연계사업</t>
  </si>
  <si>
    <t>음료 구입비</t>
  </si>
  <si>
    <t xml:space="preserve">학원장 간담회 </t>
  </si>
  <si>
    <t xml:space="preserve">부녀회 관리 </t>
  </si>
  <si>
    <t>부녀회 방문비</t>
  </si>
  <si>
    <t xml:space="preserve">부녀회장 간담회 </t>
  </si>
  <si>
    <t xml:space="preserve">교회 연계기관 </t>
  </si>
  <si>
    <t>교회 방문비</t>
  </si>
  <si>
    <t>아름다운 이웃</t>
  </si>
  <si>
    <t xml:space="preserve">감사패 제작 </t>
  </si>
  <si>
    <t>기타</t>
  </si>
  <si>
    <t>지역자원 발굴비</t>
  </si>
  <si>
    <t>소</t>
  </si>
  <si>
    <t>지역사회조직화</t>
  </si>
  <si>
    <t>어르신컴퓨터동아리</t>
  </si>
  <si>
    <t xml:space="preserve">간담회 </t>
  </si>
  <si>
    <t>성인독서동아리</t>
  </si>
  <si>
    <t>성인영어동아리</t>
  </si>
  <si>
    <t>알아논</t>
  </si>
  <si>
    <t xml:space="preserve">동아리 발표회 </t>
  </si>
  <si>
    <t>재료비</t>
  </si>
  <si>
    <t>주민참여행사</t>
  </si>
  <si>
    <t>개관 기념식</t>
  </si>
  <si>
    <t>현수막 제작비</t>
  </si>
  <si>
    <t xml:space="preserve">다과비 </t>
  </si>
  <si>
    <t>문구류</t>
  </si>
  <si>
    <t xml:space="preserve">기념품 </t>
  </si>
  <si>
    <t>데코비</t>
  </si>
  <si>
    <t>예비비</t>
  </si>
  <si>
    <t xml:space="preserve">주민교양강좌 </t>
  </si>
  <si>
    <t>의자렌탈</t>
  </si>
  <si>
    <t>용달차량</t>
  </si>
  <si>
    <t>(왕복)</t>
  </si>
  <si>
    <t>음료구입</t>
  </si>
  <si>
    <t>홍보비제작비</t>
  </si>
  <si>
    <t>떡나누기행사</t>
  </si>
  <si>
    <t>떡제작비</t>
  </si>
  <si>
    <t>말</t>
  </si>
  <si>
    <t>포장비</t>
  </si>
  <si>
    <t>아동인형극</t>
  </si>
  <si>
    <t>극단 섭외비</t>
  </si>
  <si>
    <t>팀</t>
  </si>
  <si>
    <t>기념품 및 다과</t>
  </si>
  <si>
    <t>사회체육</t>
  </si>
  <si>
    <t>○</t>
  </si>
  <si>
    <t>농구교실</t>
  </si>
  <si>
    <t>원</t>
  </si>
  <si>
    <t>월</t>
  </si>
  <si>
    <t xml:space="preserve"> = </t>
  </si>
  <si>
    <t>발레교실</t>
  </si>
  <si>
    <t>컴퓨터교실</t>
  </si>
  <si>
    <t>피아노교실</t>
  </si>
  <si>
    <t>종이접기</t>
  </si>
  <si>
    <t>종이접기교실</t>
  </si>
  <si>
    <t>주부영어</t>
  </si>
  <si>
    <t>주부영어교실</t>
  </si>
  <si>
    <t>명</t>
  </si>
  <si>
    <t>창의논술</t>
  </si>
  <si>
    <t>회</t>
  </si>
  <si>
    <t>물품구입비</t>
  </si>
  <si>
    <t>치료</t>
  </si>
  <si>
    <t>프로그램</t>
  </si>
  <si>
    <t>언어치료개별</t>
  </si>
  <si>
    <t>언어치료집단</t>
  </si>
  <si>
    <t>음악치료개별</t>
  </si>
  <si>
    <t>음악치료집단</t>
  </si>
  <si>
    <t>미술치료개별</t>
  </si>
  <si>
    <t>미술치료집단</t>
  </si>
  <si>
    <t>치료프로그램</t>
  </si>
  <si>
    <t>언어치료실강사비</t>
  </si>
  <si>
    <t>%</t>
  </si>
  <si>
    <t>미술치료강사비</t>
  </si>
  <si>
    <t>음악치료강사비</t>
  </si>
  <si>
    <t>언어치료재료비</t>
  </si>
  <si>
    <t>미술치료재료비</t>
  </si>
  <si>
    <t>음악치료재료비</t>
  </si>
  <si>
    <t>명절선물비</t>
  </si>
  <si>
    <t>기타운영비</t>
  </si>
  <si>
    <t>개월</t>
  </si>
  <si>
    <t>진단평가사업종료</t>
  </si>
  <si>
    <t>상 담</t>
  </si>
  <si>
    <t>내방인을 위한 음료구입</t>
  </si>
  <si>
    <t>방문서비스</t>
  </si>
  <si>
    <t>병문안비</t>
  </si>
  <si>
    <t>refer</t>
  </si>
  <si>
    <t>간담회</t>
  </si>
  <si>
    <t>학습지구입</t>
  </si>
  <si>
    <t>복지관교육서비스지원</t>
  </si>
  <si>
    <t>무료복지</t>
  </si>
  <si>
    <t>합   계</t>
  </si>
  <si>
    <t xml:space="preserve"> </t>
  </si>
  <si>
    <t>사업</t>
  </si>
  <si>
    <t>가족기능</t>
  </si>
  <si>
    <t>소  계</t>
  </si>
  <si>
    <t>강  화</t>
  </si>
  <si>
    <t>사례발굴</t>
  </si>
  <si>
    <t>사업비</t>
  </si>
  <si>
    <t>사업은 진행하나 예산은 사용하지 않음.</t>
  </si>
  <si>
    <t xml:space="preserve">  </t>
  </si>
  <si>
    <t>사례회의</t>
  </si>
  <si>
    <t>회의는 진행하나 예산사용하지 않음</t>
  </si>
  <si>
    <t>부모자조모임</t>
  </si>
  <si>
    <t>양육도서비</t>
  </si>
  <si>
    <t>권</t>
  </si>
  <si>
    <t>야외행사비</t>
  </si>
  <si>
    <t>평가회비</t>
  </si>
  <si>
    <t>저소득한부모가정</t>
  </si>
  <si>
    <t>역량강화사업</t>
  </si>
  <si>
    <t>성공적 부모교육</t>
  </si>
  <si>
    <t>강사비</t>
  </si>
  <si>
    <t>교재비</t>
  </si>
  <si>
    <t>홍보비</t>
  </si>
  <si>
    <t xml:space="preserve">간식비 </t>
  </si>
  <si>
    <t>종강비</t>
  </si>
  <si>
    <t>운영비</t>
  </si>
  <si>
    <t xml:space="preserve">연구보고서 발간 </t>
  </si>
  <si>
    <t>경제교육</t>
  </si>
  <si>
    <t xml:space="preserve">교재비 </t>
  </si>
  <si>
    <t>다과비</t>
  </si>
  <si>
    <t>예비비</t>
  </si>
  <si>
    <t>원</t>
  </si>
  <si>
    <t>회</t>
  </si>
  <si>
    <t xml:space="preserve"> = </t>
  </si>
  <si>
    <t>○</t>
  </si>
  <si>
    <t>부모자조모임</t>
  </si>
  <si>
    <t>도서비</t>
  </si>
  <si>
    <t>간식비</t>
  </si>
  <si>
    <t>종강비</t>
  </si>
  <si>
    <t>명</t>
  </si>
  <si>
    <t>한부모캠프</t>
  </si>
  <si>
    <t>강사비</t>
  </si>
  <si>
    <t>숙박비</t>
  </si>
  <si>
    <t>가족</t>
  </si>
  <si>
    <t>식비</t>
  </si>
  <si>
    <t>보험료</t>
  </si>
  <si>
    <t xml:space="preserve">차량대여비 </t>
  </si>
  <si>
    <t>대</t>
  </si>
  <si>
    <t>인솔자경비</t>
  </si>
  <si>
    <t>기타운영비</t>
  </si>
  <si>
    <t>평가회의비</t>
  </si>
  <si>
    <t>한부모가정자녀 자존감향상 집단상담</t>
  </si>
  <si>
    <t>평가회비</t>
  </si>
  <si>
    <t>가족생활</t>
  </si>
  <si>
    <t>안정지원사업</t>
  </si>
  <si>
    <t xml:space="preserve">드림팀 생활지원사업 </t>
  </si>
  <si>
    <t xml:space="preserve">청소 물품비 </t>
  </si>
  <si>
    <t xml:space="preserve">야외활동비 </t>
  </si>
  <si>
    <t xml:space="preserve">실내 학습비 </t>
  </si>
  <si>
    <t>드림팀 활동비</t>
  </si>
  <si>
    <t>활동평가비</t>
  </si>
  <si>
    <t>×</t>
  </si>
  <si>
    <t xml:space="preserve"> </t>
  </si>
  <si>
    <t>물품지원</t>
  </si>
  <si>
    <t>물품구입비</t>
  </si>
  <si>
    <t>따뜻한겨울나기</t>
  </si>
  <si>
    <t>난방비지급</t>
  </si>
  <si>
    <t>가족여가지원</t>
  </si>
  <si>
    <t>여가지원사업</t>
  </si>
  <si>
    <t>답사비</t>
  </si>
  <si>
    <t>식사비</t>
  </si>
  <si>
    <t>차량비</t>
  </si>
  <si>
    <t>체험료</t>
  </si>
  <si>
    <t>상해보험료</t>
  </si>
  <si>
    <t>인솔자 경비</t>
  </si>
  <si>
    <t>문화활동 지원</t>
  </si>
  <si>
    <t>문화활동 지원비(영화,연극등)</t>
  </si>
  <si>
    <t>성탄의밤</t>
  </si>
  <si>
    <t>치료실 홍보</t>
  </si>
  <si>
    <t>음악치료홍보물준비물품</t>
  </si>
  <si>
    <t>미술준비물품구입</t>
  </si>
  <si>
    <t>언어치료홍보물준비물품</t>
  </si>
  <si>
    <t>치료실</t>
  </si>
  <si>
    <t>부모간담회</t>
  </si>
  <si>
    <t>부모-자녀</t>
  </si>
  <si>
    <t>치료놀이</t>
  </si>
  <si>
    <t>치료놀이강사비</t>
  </si>
  <si>
    <t>(모-아 치료놀이)</t>
  </si>
  <si>
    <t>치료놀이보조강사비</t>
  </si>
  <si>
    <t>재료비</t>
  </si>
  <si>
    <t>평가회의</t>
  </si>
  <si>
    <t>현수막홍보</t>
  </si>
  <si>
    <t>개</t>
  </si>
  <si>
    <t>발달단계</t>
  </si>
  <si>
    <t>부모교육</t>
  </si>
  <si>
    <t>부모교육강사비</t>
  </si>
  <si>
    <t>시간</t>
  </si>
  <si>
    <t>치료실가족</t>
  </si>
  <si>
    <t>나들이</t>
  </si>
  <si>
    <t>누리보듬 가족캠프 경비(제주도 2박3일)</t>
  </si>
  <si>
    <t>방학특강</t>
  </si>
  <si>
    <t>치료교실</t>
  </si>
  <si>
    <t>(원예치료)</t>
  </si>
  <si>
    <t>현수막</t>
  </si>
  <si>
    <t>쌍</t>
  </si>
  <si>
    <t>치료실개발</t>
  </si>
  <si>
    <t>홍보사업</t>
  </si>
  <si>
    <t>홍보물제작</t>
  </si>
  <si>
    <t>치료실정기현수막홍보</t>
  </si>
  <si>
    <t>회의비</t>
  </si>
  <si>
    <t>치료실회의비</t>
  </si>
  <si>
    <t>종결보고</t>
  </si>
  <si>
    <t>종결보고 인센티브</t>
  </si>
  <si>
    <t>지역사회</t>
  </si>
  <si>
    <t>보    호</t>
  </si>
  <si>
    <t>사례관리</t>
  </si>
  <si>
    <t>인테이크 운영비</t>
  </si>
  <si>
    <t>=</t>
  </si>
  <si>
    <t>외부연계사업 운영비</t>
  </si>
  <si>
    <t>기타 운영비</t>
  </si>
  <si>
    <t>정다울 봉사단</t>
  </si>
  <si>
    <t>○</t>
  </si>
  <si>
    <t>기존봉사단</t>
  </si>
  <si>
    <t>자원봉사 활동비</t>
  </si>
  <si>
    <t>팀</t>
  </si>
  <si>
    <t>개월</t>
  </si>
  <si>
    <t>자조모임 간식비</t>
  </si>
  <si>
    <t>자조모임 식사비</t>
  </si>
  <si>
    <t>자조모임 운영비</t>
  </si>
  <si>
    <t>신규봉사단</t>
  </si>
  <si>
    <t>나들이간식비</t>
  </si>
  <si>
    <t>나들이식사비</t>
  </si>
  <si>
    <t>나들이문화비</t>
  </si>
  <si>
    <t>자원봉사 활동비</t>
  </si>
  <si>
    <t>정다울캠프</t>
  </si>
  <si>
    <t>체험활동비</t>
  </si>
  <si>
    <t>캠프운영비</t>
  </si>
  <si>
    <t>연말송년모임</t>
  </si>
  <si>
    <t>선물비</t>
  </si>
  <si>
    <t>스마일교실</t>
  </si>
  <si>
    <t>어르신 프로그램</t>
  </si>
  <si>
    <t>원예치료</t>
  </si>
  <si>
    <t>웃음치료</t>
  </si>
  <si>
    <t>음악치료</t>
  </si>
  <si>
    <t>치료레크레이션</t>
  </si>
  <si>
    <t>상반기 간식비</t>
  </si>
  <si>
    <t>주</t>
  </si>
  <si>
    <t>하반기 간식비</t>
  </si>
  <si>
    <t>상반기 식사비</t>
  </si>
  <si>
    <t>하반기 식사비</t>
  </si>
  <si>
    <t>프로그램운영비</t>
  </si>
  <si>
    <t>어르신 자조모임</t>
  </si>
  <si>
    <t>상반기 외부활동비</t>
  </si>
  <si>
    <t>하반기 외부활동비</t>
  </si>
  <si>
    <t>KT&amp;G연계사업</t>
  </si>
  <si>
    <t>어르신 축제</t>
  </si>
  <si>
    <t>사랑의 김장나누기</t>
  </si>
  <si>
    <t>난방비 지원사업</t>
  </si>
  <si>
    <t>등유및난방비</t>
  </si>
  <si>
    <t>방역서비스</t>
  </si>
  <si>
    <t>죽·국 지원서비스</t>
  </si>
  <si>
    <t>정신보건센터 연계사업</t>
  </si>
  <si>
    <t>우울증 감소 프로그램</t>
  </si>
  <si>
    <t>어버이날경로잔치</t>
  </si>
  <si>
    <t>어버이날행사</t>
  </si>
  <si>
    <t>카네이션 구입비</t>
  </si>
  <si>
    <t>어버이날 용돈</t>
  </si>
  <si>
    <t>개성관광비</t>
  </si>
  <si>
    <t>절기 경로잔치</t>
  </si>
  <si>
    <t>설날 절기행사</t>
  </si>
  <si>
    <t>쌀 구입비</t>
  </si>
  <si>
    <t>추석 절기행사</t>
  </si>
  <si>
    <t>성탄행사</t>
  </si>
  <si>
    <t xml:space="preserve">어르신 </t>
  </si>
  <si>
    <t>밑반찬</t>
  </si>
  <si>
    <t>부식비</t>
  </si>
  <si>
    <t>서비스</t>
  </si>
  <si>
    <t>특식비</t>
  </si>
  <si>
    <t>아   동</t>
  </si>
  <si>
    <t>학기중부식</t>
  </si>
  <si>
    <t>방학중부식</t>
  </si>
  <si>
    <t>가사서비스</t>
  </si>
  <si>
    <t>일상생활지원</t>
  </si>
  <si>
    <t>수리점검운영비</t>
  </si>
  <si>
    <t>이사지원비</t>
  </si>
  <si>
    <t>주거환경개선</t>
  </si>
  <si>
    <t>도배장판교체</t>
  </si>
  <si>
    <t>위생소독서비스</t>
  </si>
  <si>
    <t>의료서비스</t>
  </si>
  <si>
    <t>병문안비</t>
  </si>
  <si>
    <t>문상에따른 조의금</t>
  </si>
  <si>
    <t>인적자원관리</t>
  </si>
  <si>
    <t>가사간병도우미</t>
  </si>
  <si>
    <t>월례회의비</t>
  </si>
  <si>
    <t>도우미관리비</t>
  </si>
  <si>
    <t>자원봉사관리비</t>
  </si>
  <si>
    <t>차량지원서비스</t>
  </si>
  <si>
    <t>가스비</t>
  </si>
  <si>
    <t>차량보수 및 관리비</t>
  </si>
  <si>
    <t>노인의집</t>
  </si>
  <si>
    <t>과학기술부</t>
  </si>
  <si>
    <t>소외계층지원사업 보조금</t>
  </si>
  <si>
    <t>카메라구입</t>
  </si>
  <si>
    <t>공기청정기구입</t>
  </si>
  <si>
    <t>`</t>
  </si>
  <si>
    <t>안내책자제작비</t>
  </si>
  <si>
    <t>사업비반환</t>
  </si>
  <si>
    <t>○ 서비스 지급시 계약서 작성</t>
  </si>
  <si>
    <t>○ 적극적인  참여, 책임감부여</t>
  </si>
  <si>
    <t>8-10월</t>
  </si>
  <si>
    <t>4)자녀집단상담</t>
  </si>
  <si>
    <t>○집단상담, 주1-2회실시, 고대연구소연계</t>
  </si>
  <si>
    <t>○자존감향상</t>
  </si>
  <si>
    <t>5)부모자조모임</t>
  </si>
  <si>
    <t>11-12월</t>
  </si>
  <si>
    <t>○자조모임, 월2회, 양육도서토론</t>
  </si>
  <si>
    <t xml:space="preserve">○생활지원을 통해 가족생활에 기여 </t>
  </si>
  <si>
    <t>3) 드림팀활동(가정지원)</t>
  </si>
  <si>
    <t>9-12월</t>
  </si>
  <si>
    <t>○드림팀활동, 환경개선 및 정서지지</t>
  </si>
  <si>
    <t>최소현</t>
  </si>
  <si>
    <t>○음악치료실 운영</t>
  </si>
  <si>
    <t>1)음악치료홍보</t>
  </si>
  <si>
    <t>○음악치료를 홍보할 수 있는 미니 홍보부스 설치</t>
  </si>
  <si>
    <t>7월,12월</t>
  </si>
  <si>
    <t>9-10월</t>
  </si>
  <si>
    <t>○다문화가정 치료놀이 집단</t>
  </si>
  <si>
    <t>3회</t>
  </si>
  <si>
    <t>6,10,12</t>
  </si>
  <si>
    <t>치료놀이가족캠프</t>
  </si>
  <si>
    <t>1)가족캠프</t>
  </si>
  <si>
    <t>○ 치료놀이 대상 가족들과 함께 캠프 진행</t>
  </si>
  <si>
    <t>1)원예치료</t>
  </si>
  <si>
    <t>○부모-자녀 원예치료</t>
  </si>
  <si>
    <t>○ 자녀와의 긍정적 상호작용 및 의사소통 강화</t>
  </si>
  <si>
    <t>2)홍보물제작</t>
  </si>
  <si>
    <t>○ 홍보물제작</t>
  </si>
  <si>
    <t>○ 아동발달지원센터의 홍보물 비치 및 배부를 통해 본 센터를 지역사회에 알림</t>
  </si>
  <si>
    <t>2,10월</t>
  </si>
  <si>
    <t>4)치료사간담회</t>
  </si>
  <si>
    <t xml:space="preserve">신규대상자 
인테이크 </t>
  </si>
  <si>
    <t xml:space="preserve">김지선
</t>
  </si>
  <si>
    <t xml:space="preserve">유경연
</t>
  </si>
  <si>
    <t xml:space="preserve">
유경연
</t>
  </si>
  <si>
    <t xml:space="preserve">유경연
</t>
  </si>
  <si>
    <t>○ 생신을 맞이한 거동불편어르신에게 방문하여 생신잔치 활동실시</t>
  </si>
  <si>
    <t>9월~12월</t>
  </si>
  <si>
    <t>유경연</t>
  </si>
  <si>
    <t>상반기
교육프로그램</t>
  </si>
  <si>
    <t>3월~7월</t>
  </si>
  <si>
    <t>하반기
교육프로그램</t>
  </si>
  <si>
    <t>9월~11월</t>
  </si>
  <si>
    <t>노인전문의
우울증상담</t>
  </si>
  <si>
    <t>5월~12월</t>
  </si>
  <si>
    <t>○ 지역사회 유관기관 연계를 통한 전문가 상담 실시
○ 월1회 셋째주 수요일 상담 실시</t>
  </si>
  <si>
    <t>○ 노인전문의 상담을 통한 치료 연계
○ 불안정한 정신건강상태로부터 보호 
○ 지역사회 유관기관 의뢰</t>
  </si>
  <si>
    <t>방역, 위생 물품지원</t>
  </si>
  <si>
    <t>○ 기관소개 및 지역사회복지관의 이해</t>
  </si>
  <si>
    <t>○ 직장체험을 원하는 연수생에게 교육</t>
  </si>
  <si>
    <t>및 사업체험 실시</t>
  </si>
  <si>
    <t>○ 엑셀/지역조직화/브랜드/친절/안전</t>
  </si>
  <si>
    <t>2) 연합사업</t>
  </si>
  <si>
    <t>대만 사회복지연수</t>
  </si>
  <si>
    <t>동부지회</t>
  </si>
  <si>
    <t>3개복지관연합</t>
  </si>
  <si>
    <t>아동청소년분과</t>
  </si>
  <si>
    <t>1) 강령수정</t>
  </si>
  <si>
    <t>2) 소리함</t>
  </si>
  <si>
    <t>3) 윤리경영홍보</t>
  </si>
  <si>
    <t>4) 사회공헌활동</t>
  </si>
  <si>
    <t>9-11월</t>
  </si>
  <si>
    <t>5) 직원교육</t>
  </si>
  <si>
    <t>6) Help-line</t>
  </si>
  <si>
    <t>협의체</t>
  </si>
  <si>
    <t>○ 지역사회복지협의체</t>
  </si>
  <si>
    <t>위원</t>
  </si>
  <si>
    <t>2) workshop</t>
  </si>
  <si>
    <t>1) 서비스개선</t>
  </si>
  <si>
    <t>김연정</t>
  </si>
  <si>
    <t xml:space="preserve">및 연구조사 </t>
  </si>
  <si>
    <t>○ 2009년 사업설계를 위한 조사</t>
  </si>
  <si>
    <t>대상연결</t>
  </si>
  <si>
    <t>○소식지 및 격월홍보지 제작</t>
  </si>
  <si>
    <t xml:space="preserve"> 6) 안내책자제작</t>
  </si>
  <si>
    <t>○이용자 안내책자</t>
  </si>
  <si>
    <t xml:space="preserve">7) 판촉물 홍보 </t>
  </si>
  <si>
    <t xml:space="preserve">교육 </t>
  </si>
  <si>
    <t>2) 대학생</t>
  </si>
  <si>
    <t>○ 자원봉사회 조직운영을 통한 봉사활동 의 전달체계 개편</t>
  </si>
  <si>
    <t>대표자 간담회</t>
  </si>
  <si>
    <t xml:space="preserve">보수 교육 </t>
  </si>
  <si>
    <t>5) 자원봉사자 포상</t>
  </si>
  <si>
    <t>○ 자원봉사자 나들이</t>
  </si>
  <si>
    <t>4)아름다운이웃</t>
  </si>
  <si>
    <t>영어동아리</t>
  </si>
  <si>
    <t>시설대여</t>
  </si>
  <si>
    <t>무료</t>
  </si>
  <si>
    <t>시설개방</t>
  </si>
  <si>
    <t>5회</t>
  </si>
  <si>
    <t>12월</t>
  </si>
  <si>
    <t>운영위원회</t>
  </si>
  <si>
    <t>9명</t>
  </si>
  <si>
    <t>4회</t>
  </si>
  <si>
    <t>후원금 지급</t>
  </si>
  <si>
    <t>강아영</t>
  </si>
  <si>
    <t>사회교육관리</t>
  </si>
  <si>
    <t>계약직인건비</t>
  </si>
  <si>
    <t>사업종결</t>
  </si>
  <si>
    <t>교육역량강화</t>
  </si>
  <si>
    <t>아동청소년</t>
  </si>
  <si>
    <t>정신보건센터</t>
  </si>
  <si>
    <t>광진구</t>
  </si>
  <si>
    <t>냉,온풍기구입</t>
  </si>
  <si>
    <t>조직화개발비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</si>
</sst>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_);[Red]\(0\)"/>
    <numFmt numFmtId="179" formatCode="#,##0;[Red]#,##0"/>
    <numFmt numFmtId="180" formatCode="0.00_);[Red]\(0.00\)"/>
    <numFmt numFmtId="181" formatCode="00"/>
    <numFmt numFmtId="182" formatCode="#,##0&quot;명&quot;"/>
    <numFmt numFmtId="183" formatCode="0.000_);[Red]\(0.000\)"/>
    <numFmt numFmtId="184" formatCode="#&quot;×&quot;##0&quot;반&quot;"/>
    <numFmt numFmtId="185" formatCode="#,##0&quot;주&quot;"/>
    <numFmt numFmtId="186" formatCode="#,##0&quot;원&quot;&quot;×&quot;"/>
    <numFmt numFmtId="187" formatCode="#,##0&quot;일&quot;"/>
    <numFmt numFmtId="188" formatCode="#,##0&quot;세션&quot;"/>
    <numFmt numFmtId="189" formatCode="#,##0&quot;명&quot;&quot;×&quot;"/>
    <numFmt numFmtId="190" formatCode="#,##0&quot;반&quot;"/>
    <numFmt numFmtId="191" formatCode="#,##0&quot;월&quot;"/>
    <numFmt numFmtId="192" formatCode="#,##0&quot;회&quot;"/>
    <numFmt numFmtId="193" formatCode="#,##0&quot;개소&quot;"/>
    <numFmt numFmtId="194" formatCode="#,##0&quot;부&quot;"/>
    <numFmt numFmtId="195" formatCode="#,##0&quot;번&quot;"/>
    <numFmt numFmtId="196" formatCode="#,##0&quot;권&quot;"/>
    <numFmt numFmtId="197" formatCode="#,##0&quot;장&quot;"/>
    <numFmt numFmtId="198" formatCode="#,##0&quot;개&quot;"/>
    <numFmt numFmtId="199" formatCode="#,##0&quot;편&quot;"/>
  </numFmts>
  <fonts count="9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7"/>
      <name val="돋움"/>
      <family val="3"/>
    </font>
    <font>
      <sz val="6"/>
      <name val="돋움"/>
      <family val="3"/>
    </font>
    <font>
      <b/>
      <sz val="8"/>
      <name val="돋움"/>
      <family val="3"/>
    </font>
    <font>
      <b/>
      <sz val="11"/>
      <name val="돋움"/>
      <family val="3"/>
    </font>
    <font>
      <b/>
      <sz val="7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8"/>
      <color indexed="10"/>
      <name val="돋움"/>
      <family val="3"/>
    </font>
    <font>
      <b/>
      <sz val="16"/>
      <name val="돋움"/>
      <family val="3"/>
    </font>
    <font>
      <sz val="10"/>
      <name val="돋움"/>
      <family val="3"/>
    </font>
    <font>
      <b/>
      <sz val="16"/>
      <name val="굴림"/>
      <family val="3"/>
    </font>
    <font>
      <b/>
      <sz val="8"/>
      <name val="굴림"/>
      <family val="3"/>
    </font>
    <font>
      <sz val="8"/>
      <color indexed="8"/>
      <name val="돋움"/>
      <family val="3"/>
    </font>
    <font>
      <b/>
      <sz val="8"/>
      <name val="바탕체"/>
      <family val="1"/>
    </font>
    <font>
      <sz val="8"/>
      <name val="바탕체"/>
      <family val="1"/>
    </font>
    <font>
      <sz val="10"/>
      <name val="굴림"/>
      <family val="3"/>
    </font>
    <font>
      <sz val="8"/>
      <name val="굴림"/>
      <family val="3"/>
    </font>
    <font>
      <sz val="11"/>
      <name val="굴림"/>
      <family val="3"/>
    </font>
    <font>
      <sz val="7"/>
      <name val="굴림"/>
      <family val="3"/>
    </font>
    <font>
      <b/>
      <sz val="10"/>
      <name val="굴림"/>
      <family val="3"/>
    </font>
    <font>
      <b/>
      <sz val="10"/>
      <name val="돋움"/>
      <family val="3"/>
    </font>
    <font>
      <sz val="8"/>
      <color indexed="8"/>
      <name val="굴림"/>
      <family val="3"/>
    </font>
    <font>
      <sz val="8"/>
      <color indexed="50"/>
      <name val="굴림"/>
      <family val="3"/>
    </font>
    <font>
      <sz val="4"/>
      <name val="돋움"/>
      <family val="3"/>
    </font>
    <font>
      <sz val="7.5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8"/>
      <color indexed="10"/>
      <name val="굴림"/>
      <family val="3"/>
    </font>
    <font>
      <sz val="9"/>
      <color indexed="8"/>
      <name val="굴림"/>
      <family val="3"/>
    </font>
    <font>
      <sz val="9"/>
      <color indexed="8"/>
      <name val="돋움"/>
      <family val="3"/>
    </font>
    <font>
      <b/>
      <sz val="9"/>
      <color indexed="8"/>
      <name val="굴림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7"/>
      <color indexed="8"/>
      <name val="돋움"/>
      <family val="3"/>
    </font>
    <font>
      <b/>
      <sz val="8"/>
      <color indexed="8"/>
      <name val="굴림"/>
      <family val="3"/>
    </font>
    <font>
      <sz val="7"/>
      <color indexed="8"/>
      <name val="돋움"/>
      <family val="3"/>
    </font>
    <font>
      <sz val="6"/>
      <color indexed="8"/>
      <name val="굴림"/>
      <family val="3"/>
    </font>
    <font>
      <sz val="10"/>
      <color indexed="8"/>
      <name val="돋움"/>
      <family val="3"/>
    </font>
    <font>
      <sz val="8"/>
      <color indexed="49"/>
      <name val="굴림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8"/>
      <color rgb="FFFF0000"/>
      <name val="굴림"/>
      <family val="3"/>
    </font>
    <font>
      <sz val="8"/>
      <color theme="1"/>
      <name val="굴림"/>
      <family val="3"/>
    </font>
    <font>
      <sz val="9"/>
      <color theme="1"/>
      <name val="굴림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b/>
      <sz val="9"/>
      <color theme="1"/>
      <name val="굴림"/>
      <family val="3"/>
    </font>
    <font>
      <b/>
      <sz val="8"/>
      <color theme="1"/>
      <name val="돋움"/>
      <family val="3"/>
    </font>
    <font>
      <b/>
      <sz val="9"/>
      <color theme="1"/>
      <name val="돋움"/>
      <family val="3"/>
    </font>
    <font>
      <b/>
      <sz val="7"/>
      <color theme="1"/>
      <name val="돋움"/>
      <family val="3"/>
    </font>
    <font>
      <b/>
      <sz val="8"/>
      <color theme="1"/>
      <name val="굴림"/>
      <family val="3"/>
    </font>
    <font>
      <sz val="7"/>
      <color theme="1"/>
      <name val="돋움"/>
      <family val="3"/>
    </font>
    <font>
      <sz val="6"/>
      <color theme="1"/>
      <name val="굴림"/>
      <family val="3"/>
    </font>
    <font>
      <sz val="10"/>
      <color theme="1"/>
      <name val="돋움"/>
      <family val="3"/>
    </font>
    <font>
      <sz val="8"/>
      <color theme="8" tint="-0.24997000396251678"/>
      <name val="굴림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4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0" xfId="48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1" fontId="0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41" fontId="4" fillId="0" borderId="0" xfId="48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14" xfId="48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41" fontId="4" fillId="0" borderId="11" xfId="48" applyFont="1" applyBorder="1" applyAlignment="1">
      <alignment horizontal="right" vertical="center"/>
    </xf>
    <xf numFmtId="41" fontId="4" fillId="0" borderId="11" xfId="48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41" fontId="4" fillId="0" borderId="15" xfId="48" applyFont="1" applyBorder="1" applyAlignment="1">
      <alignment horizontal="right" vertical="center"/>
    </xf>
    <xf numFmtId="41" fontId="4" fillId="0" borderId="15" xfId="48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41" fontId="4" fillId="0" borderId="16" xfId="48" applyFont="1" applyBorder="1" applyAlignment="1">
      <alignment vertical="center"/>
    </xf>
    <xf numFmtId="41" fontId="4" fillId="0" borderId="18" xfId="48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41" fontId="4" fillId="0" borderId="13" xfId="48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41" fontId="5" fillId="0" borderId="0" xfId="48" applyFont="1" applyBorder="1" applyAlignment="1">
      <alignment horizontal="right" vertical="center"/>
    </xf>
    <xf numFmtId="41" fontId="5" fillId="0" borderId="0" xfId="48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5" fillId="0" borderId="22" xfId="48" applyFont="1" applyBorder="1" applyAlignment="1">
      <alignment vertical="center"/>
    </xf>
    <xf numFmtId="41" fontId="5" fillId="0" borderId="22" xfId="48" applyFont="1" applyBorder="1" applyAlignment="1">
      <alignment horizontal="center" vertical="center" shrinkToFit="1"/>
    </xf>
    <xf numFmtId="41" fontId="5" fillId="0" borderId="22" xfId="48" applyFont="1" applyBorder="1" applyAlignment="1">
      <alignment horizontal="right" vertical="center"/>
    </xf>
    <xf numFmtId="41" fontId="5" fillId="0" borderId="23" xfId="48" applyFont="1" applyBorder="1" applyAlignment="1">
      <alignment vertical="center"/>
    </xf>
    <xf numFmtId="41" fontId="4" fillId="0" borderId="11" xfId="48" applyFont="1" applyBorder="1" applyAlignment="1">
      <alignment vertical="center"/>
    </xf>
    <xf numFmtId="41" fontId="4" fillId="0" borderId="24" xfId="48" applyFont="1" applyBorder="1" applyAlignment="1">
      <alignment vertical="center"/>
    </xf>
    <xf numFmtId="41" fontId="5" fillId="0" borderId="0" xfId="48" applyFont="1" applyBorder="1" applyAlignment="1">
      <alignment vertical="center"/>
    </xf>
    <xf numFmtId="41" fontId="4" fillId="0" borderId="0" xfId="48" applyFont="1" applyBorder="1" applyAlignment="1">
      <alignment vertical="center" shrinkToFit="1"/>
    </xf>
    <xf numFmtId="41" fontId="4" fillId="0" borderId="0" xfId="48" applyFont="1" applyBorder="1" applyAlignment="1">
      <alignment horizontal="center" vertical="center" shrinkToFit="1"/>
    </xf>
    <xf numFmtId="0" fontId="4" fillId="0" borderId="0" xfId="48" applyNumberFormat="1" applyFont="1" applyBorder="1" applyAlignment="1">
      <alignment horizontal="center" vertical="center" shrinkToFit="1"/>
    </xf>
    <xf numFmtId="176" fontId="4" fillId="0" borderId="25" xfId="48" applyNumberFormat="1" applyFont="1" applyBorder="1" applyAlignment="1">
      <alignment vertical="center"/>
    </xf>
    <xf numFmtId="41" fontId="4" fillId="0" borderId="15" xfId="48" applyFont="1" applyBorder="1" applyAlignment="1">
      <alignment horizontal="center" vertical="center" shrinkToFit="1"/>
    </xf>
    <xf numFmtId="177" fontId="4" fillId="0" borderId="14" xfId="43" applyNumberFormat="1" applyFont="1" applyFill="1" applyBorder="1" applyAlignment="1">
      <alignment vertical="center" shrinkToFit="1"/>
    </xf>
    <xf numFmtId="41" fontId="4" fillId="0" borderId="14" xfId="48" applyFont="1" applyBorder="1" applyAlignment="1">
      <alignment horizontal="center" vertical="center" shrinkToFit="1"/>
    </xf>
    <xf numFmtId="177" fontId="4" fillId="0" borderId="0" xfId="43" applyNumberFormat="1" applyFont="1" applyFill="1" applyBorder="1" applyAlignment="1">
      <alignment vertical="center" shrinkToFit="1"/>
    </xf>
    <xf numFmtId="41" fontId="4" fillId="0" borderId="25" xfId="48" applyFont="1" applyBorder="1" applyAlignment="1">
      <alignment vertical="center"/>
    </xf>
    <xf numFmtId="41" fontId="4" fillId="0" borderId="11" xfId="48" applyFont="1" applyBorder="1" applyAlignment="1">
      <alignment horizontal="center" vertical="center" shrinkToFit="1"/>
    </xf>
    <xf numFmtId="0" fontId="4" fillId="0" borderId="14" xfId="48" applyNumberFormat="1" applyFont="1" applyBorder="1" applyAlignment="1">
      <alignment horizontal="center" vertical="center" shrinkToFit="1"/>
    </xf>
    <xf numFmtId="0" fontId="4" fillId="0" borderId="11" xfId="48" applyNumberFormat="1" applyFont="1" applyBorder="1" applyAlignment="1">
      <alignment horizontal="center" vertical="center" shrinkToFit="1"/>
    </xf>
    <xf numFmtId="41" fontId="4" fillId="0" borderId="15" xfId="48" applyFont="1" applyBorder="1" applyAlignment="1">
      <alignment vertical="center" shrinkToFit="1"/>
    </xf>
    <xf numFmtId="41" fontId="4" fillId="0" borderId="14" xfId="48" applyFont="1" applyBorder="1" applyAlignment="1">
      <alignment vertical="center" shrinkToFit="1"/>
    </xf>
    <xf numFmtId="41" fontId="4" fillId="0" borderId="11" xfId="48" applyFont="1" applyBorder="1" applyAlignment="1">
      <alignment vertical="center" shrinkToFit="1"/>
    </xf>
    <xf numFmtId="41" fontId="5" fillId="0" borderId="0" xfId="48" applyFont="1" applyBorder="1" applyAlignment="1">
      <alignment vertical="center" shrinkToFit="1"/>
    </xf>
    <xf numFmtId="1" fontId="6" fillId="0" borderId="0" xfId="43" applyNumberFormat="1" applyFont="1" applyBorder="1" applyAlignment="1">
      <alignment vertical="center" shrinkToFit="1"/>
    </xf>
    <xf numFmtId="1" fontId="10" fillId="0" borderId="20" xfId="43" applyNumberFormat="1" applyFont="1" applyBorder="1" applyAlignment="1">
      <alignment vertical="center" shrinkToFit="1"/>
    </xf>
    <xf numFmtId="1" fontId="6" fillId="0" borderId="18" xfId="43" applyNumberFormat="1" applyFont="1" applyBorder="1" applyAlignment="1">
      <alignment vertical="center" shrinkToFit="1"/>
    </xf>
    <xf numFmtId="1" fontId="6" fillId="0" borderId="17" xfId="43" applyNumberFormat="1" applyFont="1" applyBorder="1" applyAlignment="1">
      <alignment vertical="center" shrinkToFit="1"/>
    </xf>
    <xf numFmtId="1" fontId="6" fillId="0" borderId="13" xfId="43" applyNumberFormat="1" applyFont="1" applyBorder="1" applyAlignment="1">
      <alignment vertical="center" shrinkToFit="1"/>
    </xf>
    <xf numFmtId="1" fontId="6" fillId="0" borderId="16" xfId="43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1" fontId="5" fillId="0" borderId="22" xfId="48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181" fontId="8" fillId="0" borderId="26" xfId="0" applyNumberFormat="1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181" fontId="1" fillId="0" borderId="27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41" fontId="4" fillId="0" borderId="15" xfId="48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180" fontId="4" fillId="0" borderId="19" xfId="0" applyNumberFormat="1" applyFont="1" applyBorder="1" applyAlignment="1" applyProtection="1">
      <alignment horizontal="center" vertical="center" shrinkToFit="1"/>
      <protection/>
    </xf>
    <xf numFmtId="180" fontId="5" fillId="0" borderId="20" xfId="43" applyNumberFormat="1" applyFont="1" applyBorder="1" applyAlignment="1">
      <alignment vertical="center" shrinkToFit="1"/>
    </xf>
    <xf numFmtId="180" fontId="4" fillId="0" borderId="18" xfId="43" applyNumberFormat="1" applyFont="1" applyBorder="1" applyAlignment="1">
      <alignment vertical="center" shrinkToFit="1"/>
    </xf>
    <xf numFmtId="180" fontId="4" fillId="0" borderId="17" xfId="43" applyNumberFormat="1" applyFont="1" applyBorder="1" applyAlignment="1">
      <alignment vertical="center" shrinkToFit="1"/>
    </xf>
    <xf numFmtId="180" fontId="4" fillId="0" borderId="13" xfId="43" applyNumberFormat="1" applyFont="1" applyBorder="1" applyAlignment="1">
      <alignment vertical="center" shrinkToFit="1"/>
    </xf>
    <xf numFmtId="180" fontId="4" fillId="0" borderId="16" xfId="43" applyNumberFormat="1" applyFont="1" applyBorder="1" applyAlignment="1">
      <alignment vertical="center" shrinkToFit="1"/>
    </xf>
    <xf numFmtId="41" fontId="0" fillId="33" borderId="11" xfId="48" applyFont="1" applyFill="1" applyBorder="1" applyAlignment="1">
      <alignment horizontal="center" vertical="center" shrinkToFit="1"/>
    </xf>
    <xf numFmtId="41" fontId="5" fillId="0" borderId="20" xfId="48" applyFont="1" applyBorder="1" applyAlignment="1">
      <alignment vertical="center"/>
    </xf>
    <xf numFmtId="41" fontId="4" fillId="0" borderId="17" xfId="48" applyFont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41" fontId="4" fillId="0" borderId="0" xfId="48" applyFont="1" applyBorder="1" applyAlignment="1">
      <alignment horizontal="right" vertical="center" shrinkToFit="1"/>
    </xf>
    <xf numFmtId="0" fontId="4" fillId="0" borderId="15" xfId="48" applyNumberFormat="1" applyFont="1" applyBorder="1" applyAlignment="1">
      <alignment horizontal="center" vertical="center" shrinkToFit="1"/>
    </xf>
    <xf numFmtId="0" fontId="1" fillId="0" borderId="28" xfId="0" applyFont="1" applyBorder="1" applyAlignment="1">
      <alignment vertical="center"/>
    </xf>
    <xf numFmtId="41" fontId="1" fillId="0" borderId="14" xfId="48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1" fontId="4" fillId="0" borderId="10" xfId="48" applyFont="1" applyBorder="1" applyAlignment="1">
      <alignment vertical="center"/>
    </xf>
    <xf numFmtId="41" fontId="4" fillId="0" borderId="29" xfId="48" applyFont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33" borderId="0" xfId="0" applyNumberFormat="1" applyFont="1" applyFill="1" applyBorder="1" applyAlignment="1">
      <alignment horizontal="center" vertical="center" shrinkToFit="1"/>
    </xf>
    <xf numFmtId="178" fontId="5" fillId="0" borderId="22" xfId="48" applyNumberFormat="1" applyFont="1" applyBorder="1" applyAlignment="1">
      <alignment vertical="center" shrinkToFit="1"/>
    </xf>
    <xf numFmtId="178" fontId="4" fillId="0" borderId="11" xfId="48" applyNumberFormat="1" applyFont="1" applyBorder="1" applyAlignment="1">
      <alignment vertical="center" shrinkToFit="1"/>
    </xf>
    <xf numFmtId="178" fontId="5" fillId="0" borderId="0" xfId="48" applyNumberFormat="1" applyFont="1" applyBorder="1" applyAlignment="1">
      <alignment vertical="center" shrinkToFit="1"/>
    </xf>
    <xf numFmtId="178" fontId="4" fillId="0" borderId="0" xfId="48" applyNumberFormat="1" applyFont="1" applyBorder="1" applyAlignment="1">
      <alignment vertical="center" shrinkToFit="1"/>
    </xf>
    <xf numFmtId="178" fontId="4" fillId="0" borderId="14" xfId="48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horizontal="center" vertical="center" shrinkToFit="1"/>
    </xf>
    <xf numFmtId="178" fontId="4" fillId="0" borderId="15" xfId="48" applyNumberFormat="1" applyFont="1" applyBorder="1" applyAlignment="1">
      <alignment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83" fontId="4" fillId="0" borderId="0" xfId="0" applyNumberFormat="1" applyFont="1" applyFill="1" applyBorder="1" applyAlignment="1">
      <alignment horizontal="center" vertical="center" shrinkToFit="1"/>
    </xf>
    <xf numFmtId="41" fontId="4" fillId="0" borderId="28" xfId="48" applyFont="1" applyBorder="1" applyAlignment="1">
      <alignment vertical="center"/>
    </xf>
    <xf numFmtId="41" fontId="4" fillId="0" borderId="30" xfId="48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41" fontId="4" fillId="0" borderId="12" xfId="48" applyFont="1" applyBorder="1" applyAlignment="1">
      <alignment vertical="center"/>
    </xf>
    <xf numFmtId="41" fontId="4" fillId="0" borderId="31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 shrinkToFit="1"/>
    </xf>
    <xf numFmtId="177" fontId="4" fillId="0" borderId="11" xfId="43" applyNumberFormat="1" applyFont="1" applyFill="1" applyBorder="1" applyAlignment="1">
      <alignment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41" fontId="1" fillId="0" borderId="11" xfId="48" applyFont="1" applyBorder="1" applyAlignment="1">
      <alignment vertical="center"/>
    </xf>
    <xf numFmtId="178" fontId="1" fillId="0" borderId="11" xfId="0" applyNumberFormat="1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41" fontId="0" fillId="0" borderId="17" xfId="48" applyFont="1" applyBorder="1" applyAlignment="1">
      <alignment vertical="center"/>
    </xf>
    <xf numFmtId="41" fontId="0" fillId="0" borderId="18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8" fontId="1" fillId="0" borderId="14" xfId="0" applyNumberFormat="1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 shrinkToFit="1"/>
    </xf>
    <xf numFmtId="1" fontId="1" fillId="0" borderId="16" xfId="43" applyNumberFormat="1" applyFont="1" applyBorder="1" applyAlignment="1">
      <alignment vertical="center" shrinkToFit="1"/>
    </xf>
    <xf numFmtId="1" fontId="1" fillId="0" borderId="17" xfId="43" applyNumberFormat="1" applyFont="1" applyBorder="1" applyAlignment="1">
      <alignment vertical="center" shrinkToFit="1"/>
    </xf>
    <xf numFmtId="1" fontId="1" fillId="0" borderId="18" xfId="43" applyNumberFormat="1" applyFont="1" applyBorder="1" applyAlignment="1">
      <alignment vertical="center" shrinkToFit="1"/>
    </xf>
    <xf numFmtId="41" fontId="1" fillId="0" borderId="16" xfId="48" applyFont="1" applyBorder="1" applyAlignment="1">
      <alignment vertical="center"/>
    </xf>
    <xf numFmtId="41" fontId="1" fillId="0" borderId="17" xfId="48" applyFont="1" applyBorder="1" applyAlignment="1">
      <alignment vertical="center"/>
    </xf>
    <xf numFmtId="41" fontId="1" fillId="0" borderId="18" xfId="48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41" fontId="0" fillId="0" borderId="0" xfId="48" applyFont="1" applyBorder="1" applyAlignment="1">
      <alignment vertical="center" shrinkToFit="1"/>
    </xf>
    <xf numFmtId="41" fontId="0" fillId="33" borderId="0" xfId="48" applyFont="1" applyFill="1" applyBorder="1" applyAlignment="1">
      <alignment horizontal="center" vertical="center" shrinkToFit="1"/>
    </xf>
    <xf numFmtId="41" fontId="5" fillId="0" borderId="0" xfId="48" applyFont="1" applyBorder="1" applyAlignment="1">
      <alignment horizontal="right" vertical="center" shrinkToFit="1"/>
    </xf>
    <xf numFmtId="41" fontId="1" fillId="0" borderId="0" xfId="48" applyFont="1" applyBorder="1" applyAlignment="1">
      <alignment vertical="center" shrinkToFit="1"/>
    </xf>
    <xf numFmtId="41" fontId="1" fillId="0" borderId="15" xfId="48" applyFont="1" applyFill="1" applyBorder="1" applyAlignment="1">
      <alignment vertical="center" shrinkToFit="1"/>
    </xf>
    <xf numFmtId="41" fontId="1" fillId="0" borderId="14" xfId="48" applyFont="1" applyFill="1" applyBorder="1" applyAlignment="1">
      <alignment vertical="center" shrinkToFit="1"/>
    </xf>
    <xf numFmtId="41" fontId="1" fillId="0" borderId="0" xfId="48" applyFont="1" applyFill="1" applyBorder="1" applyAlignment="1">
      <alignment vertical="center" shrinkToFit="1"/>
    </xf>
    <xf numFmtId="41" fontId="1" fillId="0" borderId="11" xfId="48" applyFont="1" applyFill="1" applyBorder="1" applyAlignment="1">
      <alignment vertical="center" shrinkToFit="1"/>
    </xf>
    <xf numFmtId="41" fontId="4" fillId="0" borderId="15" xfId="48" applyFont="1" applyBorder="1" applyAlignment="1">
      <alignment horizontal="right" vertical="center" shrinkToFit="1"/>
    </xf>
    <xf numFmtId="0" fontId="0" fillId="0" borderId="14" xfId="0" applyBorder="1" applyAlignment="1">
      <alignment vertical="center" shrinkToFit="1"/>
    </xf>
    <xf numFmtId="41" fontId="1" fillId="0" borderId="11" xfId="48" applyFont="1" applyBorder="1" applyAlignment="1">
      <alignment vertical="center" shrinkToFit="1"/>
    </xf>
    <xf numFmtId="41" fontId="1" fillId="0" borderId="14" xfId="48" applyFont="1" applyBorder="1" applyAlignment="1">
      <alignment vertical="center" shrinkToFit="1"/>
    </xf>
    <xf numFmtId="41" fontId="1" fillId="0" borderId="15" xfId="48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41" fontId="4" fillId="0" borderId="14" xfId="48" applyFont="1" applyBorder="1" applyAlignment="1">
      <alignment vertical="center"/>
    </xf>
    <xf numFmtId="41" fontId="4" fillId="0" borderId="14" xfId="48" applyFont="1" applyBorder="1" applyAlignment="1">
      <alignment vertical="center"/>
    </xf>
    <xf numFmtId="41" fontId="4" fillId="0" borderId="0" xfId="48" applyFont="1" applyBorder="1" applyAlignment="1">
      <alignment vertical="center"/>
    </xf>
    <xf numFmtId="41" fontId="4" fillId="0" borderId="0" xfId="48" applyFont="1" applyBorder="1" applyAlignment="1">
      <alignment vertical="center"/>
    </xf>
    <xf numFmtId="41" fontId="4" fillId="34" borderId="0" xfId="48" applyFont="1" applyFill="1" applyBorder="1" applyAlignment="1">
      <alignment vertical="center"/>
    </xf>
    <xf numFmtId="41" fontId="4" fillId="34" borderId="0" xfId="48" applyFont="1" applyFill="1" applyBorder="1" applyAlignment="1">
      <alignment horizontal="center" vertical="center" shrinkToFit="1"/>
    </xf>
    <xf numFmtId="176" fontId="4" fillId="0" borderId="14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41" fontId="4" fillId="0" borderId="0" xfId="48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1" fontId="4" fillId="0" borderId="14" xfId="48" applyFont="1" applyBorder="1" applyAlignment="1">
      <alignment horizontal="right" vertical="center"/>
    </xf>
    <xf numFmtId="41" fontId="4" fillId="0" borderId="0" xfId="48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11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 shrinkToFit="1"/>
    </xf>
    <xf numFmtId="41" fontId="8" fillId="0" borderId="22" xfId="48" applyFont="1" applyBorder="1" applyAlignment="1">
      <alignment vertical="center" shrinkToFit="1"/>
    </xf>
    <xf numFmtId="41" fontId="8" fillId="0" borderId="0" xfId="48" applyFont="1" applyBorder="1" applyAlignment="1">
      <alignment vertical="center" shrinkToFit="1"/>
    </xf>
    <xf numFmtId="0" fontId="1" fillId="0" borderId="0" xfId="48" applyNumberFormat="1" applyFont="1" applyBorder="1" applyAlignment="1">
      <alignment horizontal="center" vertical="center" shrinkToFit="1"/>
    </xf>
    <xf numFmtId="0" fontId="1" fillId="0" borderId="14" xfId="48" applyNumberFormat="1" applyFont="1" applyBorder="1" applyAlignment="1">
      <alignment horizontal="center" vertical="center" shrinkToFit="1"/>
    </xf>
    <xf numFmtId="0" fontId="1" fillId="0" borderId="15" xfId="48" applyNumberFormat="1" applyFont="1" applyBorder="1" applyAlignment="1">
      <alignment horizontal="center" vertical="center" shrinkToFit="1"/>
    </xf>
    <xf numFmtId="41" fontId="1" fillId="0" borderId="0" xfId="48" applyFont="1" applyBorder="1" applyAlignment="1">
      <alignment horizontal="right" vertical="center" shrinkToFit="1"/>
    </xf>
    <xf numFmtId="41" fontId="1" fillId="0" borderId="14" xfId="48" applyFont="1" applyBorder="1" applyAlignment="1">
      <alignment horizontal="right" vertical="center" shrinkToFit="1"/>
    </xf>
    <xf numFmtId="0" fontId="4" fillId="34" borderId="12" xfId="0" applyFont="1" applyFill="1" applyBorder="1" applyAlignment="1">
      <alignment vertical="center"/>
    </xf>
    <xf numFmtId="41" fontId="4" fillId="34" borderId="14" xfId="48" applyFont="1" applyFill="1" applyBorder="1" applyAlignment="1">
      <alignment vertical="center"/>
    </xf>
    <xf numFmtId="41" fontId="4" fillId="34" borderId="14" xfId="48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shrinkToFit="1"/>
    </xf>
    <xf numFmtId="41" fontId="4" fillId="34" borderId="14" xfId="48" applyFont="1" applyFill="1" applyBorder="1" applyAlignment="1">
      <alignment horizontal="center" vertical="center" shrinkToFit="1"/>
    </xf>
    <xf numFmtId="41" fontId="4" fillId="34" borderId="0" xfId="48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vertical="center"/>
    </xf>
    <xf numFmtId="41" fontId="4" fillId="34" borderId="11" xfId="48" applyFont="1" applyFill="1" applyBorder="1" applyAlignment="1">
      <alignment vertical="center"/>
    </xf>
    <xf numFmtId="41" fontId="4" fillId="0" borderId="11" xfId="48" applyFont="1" applyBorder="1" applyAlignment="1">
      <alignment vertical="center"/>
    </xf>
    <xf numFmtId="41" fontId="0" fillId="0" borderId="0" xfId="48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41" fontId="0" fillId="0" borderId="0" xfId="48" applyFont="1" applyBorder="1" applyAlignment="1">
      <alignment vertical="center" shrinkToFit="1"/>
    </xf>
    <xf numFmtId="41" fontId="0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4" fillId="0" borderId="0" xfId="48" applyFont="1" applyBorder="1" applyAlignment="1">
      <alignment horizontal="left" vertical="center"/>
    </xf>
    <xf numFmtId="41" fontId="4" fillId="0" borderId="0" xfId="48" applyFont="1" applyFill="1" applyBorder="1" applyAlignment="1">
      <alignment vertical="center"/>
    </xf>
    <xf numFmtId="41" fontId="4" fillId="0" borderId="0" xfId="48" applyFont="1" applyFill="1" applyBorder="1" applyAlignment="1">
      <alignment horizontal="center" vertical="center" shrinkToFit="1"/>
    </xf>
    <xf numFmtId="41" fontId="4" fillId="0" borderId="0" xfId="48" applyFont="1" applyFill="1" applyBorder="1" applyAlignment="1">
      <alignment vertical="center" shrinkToFit="1"/>
    </xf>
    <xf numFmtId="41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41" fontId="4" fillId="0" borderId="14" xfId="48" applyFont="1" applyFill="1" applyBorder="1" applyAlignment="1">
      <alignment vertical="center"/>
    </xf>
    <xf numFmtId="41" fontId="4" fillId="0" borderId="14" xfId="48" applyFont="1" applyFill="1" applyBorder="1" applyAlignment="1">
      <alignment horizontal="center" vertical="center"/>
    </xf>
    <xf numFmtId="41" fontId="4" fillId="0" borderId="14" xfId="48" applyFont="1" applyFill="1" applyBorder="1" applyAlignment="1">
      <alignment horizontal="center" vertical="center" shrinkToFit="1"/>
    </xf>
    <xf numFmtId="41" fontId="4" fillId="0" borderId="14" xfId="48" applyFont="1" applyFill="1" applyBorder="1" applyAlignment="1">
      <alignment vertical="center" shrinkToFit="1"/>
    </xf>
    <xf numFmtId="41" fontId="4" fillId="0" borderId="14" xfId="48" applyFont="1" applyFill="1" applyBorder="1" applyAlignment="1">
      <alignment vertical="center"/>
    </xf>
    <xf numFmtId="176" fontId="4" fillId="0" borderId="14" xfId="48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41" fontId="4" fillId="0" borderId="11" xfId="48" applyFont="1" applyFill="1" applyBorder="1" applyAlignment="1">
      <alignment horizontal="center" vertical="center"/>
    </xf>
    <xf numFmtId="41" fontId="4" fillId="0" borderId="11" xfId="48" applyFont="1" applyFill="1" applyBorder="1" applyAlignment="1">
      <alignment horizontal="center" vertical="center" shrinkToFit="1"/>
    </xf>
    <xf numFmtId="41" fontId="4" fillId="0" borderId="11" xfId="48" applyFont="1" applyFill="1" applyBorder="1" applyAlignment="1">
      <alignment vertical="center" shrinkToFit="1"/>
    </xf>
    <xf numFmtId="41" fontId="4" fillId="0" borderId="11" xfId="48" applyFont="1" applyFill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41" fontId="4" fillId="0" borderId="15" xfId="48" applyFont="1" applyFill="1" applyBorder="1" applyAlignment="1">
      <alignment vertical="center" shrinkToFit="1"/>
    </xf>
    <xf numFmtId="41" fontId="4" fillId="0" borderId="15" xfId="48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15" xfId="48" applyNumberFormat="1" applyFont="1" applyFill="1" applyBorder="1" applyAlignment="1">
      <alignment vertical="center" shrinkToFit="1"/>
    </xf>
    <xf numFmtId="41" fontId="4" fillId="0" borderId="15" xfId="48" applyFont="1" applyFill="1" applyBorder="1" applyAlignment="1">
      <alignment horizontal="center" vertical="center"/>
    </xf>
    <xf numFmtId="41" fontId="4" fillId="0" borderId="15" xfId="48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0" fontId="1" fillId="0" borderId="1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0" xfId="48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2" fontId="4" fillId="0" borderId="0" xfId="48" applyNumberFormat="1" applyFont="1" applyFill="1" applyBorder="1" applyAlignment="1">
      <alignment horizontal="center" vertical="center" shrinkToFit="1"/>
    </xf>
    <xf numFmtId="184" fontId="4" fillId="34" borderId="0" xfId="0" applyNumberFormat="1" applyFont="1" applyFill="1" applyBorder="1" applyAlignment="1">
      <alignment horizontal="center" vertical="center" shrinkToFit="1"/>
    </xf>
    <xf numFmtId="184" fontId="4" fillId="0" borderId="0" xfId="48" applyNumberFormat="1" applyFont="1" applyFill="1" applyBorder="1" applyAlignment="1">
      <alignment horizontal="center" vertical="center" shrinkToFit="1"/>
    </xf>
    <xf numFmtId="41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1" fontId="4" fillId="0" borderId="0" xfId="48" applyNumberFormat="1" applyFont="1" applyFill="1" applyBorder="1" applyAlignment="1">
      <alignment horizontal="center" vertical="center" shrinkToFit="1"/>
    </xf>
    <xf numFmtId="41" fontId="4" fillId="0" borderId="0" xfId="48" applyNumberFormat="1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 vertical="center" shrinkToFit="1"/>
    </xf>
    <xf numFmtId="185" fontId="4" fillId="0" borderId="0" xfId="0" applyNumberFormat="1" applyFont="1" applyBorder="1" applyAlignment="1">
      <alignment horizontal="center" vertical="center" shrinkToFit="1"/>
    </xf>
    <xf numFmtId="41" fontId="4" fillId="34" borderId="0" xfId="48" applyFont="1" applyFill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1" fontId="4" fillId="34" borderId="14" xfId="48" applyFont="1" applyFill="1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41" fontId="4" fillId="33" borderId="25" xfId="48" applyFont="1" applyFill="1" applyBorder="1" applyAlignment="1">
      <alignment horizontal="right" vertical="center"/>
    </xf>
    <xf numFmtId="180" fontId="4" fillId="0" borderId="0" xfId="43" applyNumberFormat="1" applyFont="1" applyBorder="1" applyAlignment="1">
      <alignment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11" fillId="0" borderId="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0" xfId="0" applyFont="1" applyBorder="1" applyAlignment="1">
      <alignment vertical="center" shrinkToFit="1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 shrinkToFit="1"/>
    </xf>
    <xf numFmtId="0" fontId="11" fillId="0" borderId="33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34" borderId="30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0" xfId="0" applyFont="1" applyFill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34" borderId="28" xfId="0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28" xfId="0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2" xfId="0" applyFont="1" applyFill="1" applyBorder="1" applyAlignment="1">
      <alignment vertical="center" shrinkToFit="1"/>
    </xf>
    <xf numFmtId="0" fontId="11" fillId="0" borderId="30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" fontId="1" fillId="0" borderId="16" xfId="43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41" fontId="4" fillId="0" borderId="14" xfId="48" applyFont="1" applyFill="1" applyBorder="1" applyAlignment="1">
      <alignment horizontal="right" vertical="center"/>
    </xf>
    <xf numFmtId="41" fontId="1" fillId="0" borderId="14" xfId="48" applyFont="1" applyFill="1" applyBorder="1" applyAlignment="1">
      <alignment horizontal="right" vertical="center" shrinkToFit="1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176" fontId="11" fillId="0" borderId="25" xfId="48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179" fontId="4" fillId="0" borderId="0" xfId="48" applyNumberFormat="1" applyFont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</xf>
    <xf numFmtId="0" fontId="4" fillId="0" borderId="0" xfId="48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9" fontId="4" fillId="0" borderId="11" xfId="48" applyNumberFormat="1" applyFont="1" applyBorder="1" applyAlignment="1">
      <alignment vertical="center"/>
    </xf>
    <xf numFmtId="0" fontId="4" fillId="0" borderId="11" xfId="48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shrinkToFit="1"/>
    </xf>
    <xf numFmtId="179" fontId="4" fillId="0" borderId="0" xfId="48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79" fontId="4" fillId="0" borderId="11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/>
    </xf>
    <xf numFmtId="179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wrapText="1" shrinkToFit="1"/>
    </xf>
    <xf numFmtId="0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/>
    </xf>
    <xf numFmtId="176" fontId="4" fillId="0" borderId="25" xfId="48" applyNumberFormat="1" applyFont="1" applyBorder="1" applyAlignment="1">
      <alignment vertical="center"/>
    </xf>
    <xf numFmtId="176" fontId="4" fillId="0" borderId="24" xfId="48" applyNumberFormat="1" applyFont="1" applyBorder="1" applyAlignment="1">
      <alignment vertical="center"/>
    </xf>
    <xf numFmtId="179" fontId="5" fillId="35" borderId="35" xfId="48" applyNumberFormat="1" applyFont="1" applyFill="1" applyBorder="1" applyAlignment="1">
      <alignment vertical="center"/>
    </xf>
    <xf numFmtId="179" fontId="4" fillId="0" borderId="25" xfId="48" applyNumberFormat="1" applyFont="1" applyBorder="1" applyAlignment="1">
      <alignment vertical="center"/>
    </xf>
    <xf numFmtId="1" fontId="6" fillId="0" borderId="18" xfId="43" applyNumberFormat="1" applyFont="1" applyFill="1" applyBorder="1" applyAlignment="1">
      <alignment vertical="center" shrinkToFit="1"/>
    </xf>
    <xf numFmtId="0" fontId="0" fillId="0" borderId="11" xfId="0" applyFill="1" applyBorder="1" applyAlignment="1">
      <alignment vertical="center"/>
    </xf>
    <xf numFmtId="41" fontId="4" fillId="0" borderId="15" xfId="48" applyFont="1" applyBorder="1" applyAlignment="1">
      <alignment vertical="center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181" fontId="0" fillId="0" borderId="0" xfId="0" applyNumberForma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16" xfId="0" applyNumberFormat="1" applyFont="1" applyBorder="1" applyAlignment="1" applyProtection="1">
      <alignment horizontal="center" vertical="center" wrapText="1"/>
      <protection/>
    </xf>
    <xf numFmtId="176" fontId="5" fillId="0" borderId="13" xfId="0" applyNumberFormat="1" applyFont="1" applyBorder="1" applyAlignment="1">
      <alignment vertical="center"/>
    </xf>
    <xf numFmtId="180" fontId="8" fillId="0" borderId="13" xfId="43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0" fontId="1" fillId="0" borderId="13" xfId="43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80" fontId="1" fillId="0" borderId="28" xfId="43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41" fontId="1" fillId="0" borderId="14" xfId="48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 shrinkToFit="1"/>
    </xf>
    <xf numFmtId="41" fontId="4" fillId="0" borderId="14" xfId="48" applyFont="1" applyBorder="1" applyAlignment="1">
      <alignment horizontal="left" vertical="center"/>
    </xf>
    <xf numFmtId="180" fontId="1" fillId="0" borderId="30" xfId="43" applyNumberFormat="1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186" fontId="4" fillId="0" borderId="0" xfId="48" applyNumberFormat="1" applyFont="1" applyBorder="1" applyAlignment="1">
      <alignment vertical="center"/>
    </xf>
    <xf numFmtId="188" fontId="4" fillId="0" borderId="0" xfId="0" applyNumberFormat="1" applyFont="1" applyBorder="1" applyAlignment="1">
      <alignment horizontal="center" vertical="center"/>
    </xf>
    <xf numFmtId="9" fontId="4" fillId="0" borderId="0" xfId="48" applyNumberFormat="1" applyFont="1" applyBorder="1" applyAlignment="1">
      <alignment vertical="center"/>
    </xf>
    <xf numFmtId="188" fontId="4" fillId="0" borderId="0" xfId="48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center"/>
    </xf>
    <xf numFmtId="41" fontId="4" fillId="0" borderId="11" xfId="48" applyFont="1" applyBorder="1" applyAlignment="1">
      <alignment horizontal="left" vertical="center"/>
    </xf>
    <xf numFmtId="41" fontId="1" fillId="0" borderId="0" xfId="48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shrinkToFit="1"/>
    </xf>
    <xf numFmtId="176" fontId="1" fillId="0" borderId="25" xfId="48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180" fontId="1" fillId="0" borderId="32" xfId="43" applyNumberFormat="1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41" fontId="1" fillId="0" borderId="15" xfId="48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 shrinkToFit="1"/>
    </xf>
    <xf numFmtId="41" fontId="4" fillId="0" borderId="15" xfId="48" applyFont="1" applyBorder="1" applyAlignment="1">
      <alignment horizontal="left" vertical="center"/>
    </xf>
    <xf numFmtId="41" fontId="5" fillId="0" borderId="17" xfId="0" applyNumberFormat="1" applyFont="1" applyBorder="1" applyAlignment="1" applyProtection="1">
      <alignment horizontal="center" vertical="center" wrapText="1"/>
      <protection/>
    </xf>
    <xf numFmtId="180" fontId="1" fillId="0" borderId="18" xfId="43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189" fontId="4" fillId="0" borderId="0" xfId="0" applyNumberFormat="1" applyFont="1" applyBorder="1" applyAlignment="1">
      <alignment horizontal="center" vertical="center" shrinkToFit="1"/>
    </xf>
    <xf numFmtId="190" fontId="4" fillId="0" borderId="0" xfId="0" applyNumberFormat="1" applyFont="1" applyBorder="1" applyAlignment="1">
      <alignment horizontal="center" vertical="center" shrinkToFit="1"/>
    </xf>
    <xf numFmtId="189" fontId="4" fillId="0" borderId="0" xfId="48" applyNumberFormat="1" applyFont="1" applyBorder="1" applyAlignment="1">
      <alignment horizontal="center" vertical="center" shrinkToFit="1"/>
    </xf>
    <xf numFmtId="180" fontId="1" fillId="0" borderId="33" xfId="43" applyNumberFormat="1" applyFont="1" applyBorder="1" applyAlignment="1">
      <alignment vertical="center"/>
    </xf>
    <xf numFmtId="189" fontId="4" fillId="0" borderId="11" xfId="0" applyNumberFormat="1" applyFont="1" applyBorder="1" applyAlignment="1">
      <alignment horizontal="center" vertical="center" shrinkToFit="1"/>
    </xf>
    <xf numFmtId="190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left" vertical="center" shrinkToFit="1"/>
    </xf>
    <xf numFmtId="0" fontId="1" fillId="0" borderId="33" xfId="0" applyFont="1" applyBorder="1" applyAlignment="1">
      <alignment vertical="center" shrinkToFit="1"/>
    </xf>
    <xf numFmtId="180" fontId="1" fillId="0" borderId="0" xfId="43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0" fontId="1" fillId="0" borderId="11" xfId="43" applyNumberFormat="1" applyFont="1" applyBorder="1" applyAlignment="1">
      <alignment vertical="center"/>
    </xf>
    <xf numFmtId="41" fontId="1" fillId="0" borderId="11" xfId="48" applyFont="1" applyBorder="1" applyAlignment="1">
      <alignment horizontal="right" vertical="center"/>
    </xf>
    <xf numFmtId="9" fontId="4" fillId="0" borderId="11" xfId="48" applyNumberFormat="1" applyFont="1" applyBorder="1" applyAlignment="1">
      <alignment vertical="center"/>
    </xf>
    <xf numFmtId="176" fontId="8" fillId="0" borderId="25" xfId="48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center"/>
    </xf>
    <xf numFmtId="9" fontId="4" fillId="0" borderId="15" xfId="48" applyNumberFormat="1" applyFont="1" applyBorder="1" applyAlignment="1">
      <alignment vertical="center"/>
    </xf>
    <xf numFmtId="181" fontId="8" fillId="0" borderId="3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48" applyFont="1" applyBorder="1" applyAlignment="1">
      <alignment horizontal="center" vertical="center"/>
    </xf>
    <xf numFmtId="176" fontId="8" fillId="0" borderId="35" xfId="48" applyNumberFormat="1" applyFont="1" applyFill="1" applyBorder="1" applyAlignment="1">
      <alignment vertical="center"/>
    </xf>
    <xf numFmtId="181" fontId="1" fillId="0" borderId="2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180" fontId="1" fillId="0" borderId="17" xfId="43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180" fontId="1" fillId="0" borderId="16" xfId="43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/>
    </xf>
    <xf numFmtId="176" fontId="1" fillId="0" borderId="24" xfId="48" applyNumberFormat="1" applyFont="1" applyFill="1" applyBorder="1" applyAlignment="1">
      <alignment vertical="center"/>
    </xf>
    <xf numFmtId="176" fontId="8" fillId="0" borderId="37" xfId="48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/>
    </xf>
    <xf numFmtId="180" fontId="1" fillId="0" borderId="12" xfId="43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 shrinkToFit="1"/>
    </xf>
    <xf numFmtId="0" fontId="1" fillId="0" borderId="15" xfId="0" applyFont="1" applyBorder="1" applyAlignment="1">
      <alignment vertical="center" wrapText="1" shrinkToFit="1"/>
    </xf>
    <xf numFmtId="41" fontId="1" fillId="0" borderId="15" xfId="48" applyFont="1" applyBorder="1" applyAlignment="1">
      <alignment vertical="center" wrapText="1"/>
    </xf>
    <xf numFmtId="41" fontId="1" fillId="0" borderId="11" xfId="48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80" fontId="8" fillId="0" borderId="13" xfId="43" applyNumberFormat="1" applyFont="1" applyBorder="1" applyAlignment="1">
      <alignment horizontal="right" vertical="center"/>
    </xf>
    <xf numFmtId="41" fontId="8" fillId="0" borderId="14" xfId="48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176" fontId="8" fillId="0" borderId="35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76" fontId="8" fillId="0" borderId="37" xfId="48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1" fillId="0" borderId="24" xfId="48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6" fontId="1" fillId="0" borderId="25" xfId="0" applyNumberFormat="1" applyFont="1" applyBorder="1" applyAlignment="1">
      <alignment vertical="center"/>
    </xf>
    <xf numFmtId="41" fontId="8" fillId="0" borderId="15" xfId="48" applyFont="1" applyBorder="1" applyAlignment="1">
      <alignment horizontal="center" vertical="center"/>
    </xf>
    <xf numFmtId="41" fontId="5" fillId="0" borderId="15" xfId="48" applyFont="1" applyBorder="1" applyAlignment="1">
      <alignment horizontal="center" vertical="center"/>
    </xf>
    <xf numFmtId="176" fontId="8" fillId="0" borderId="37" xfId="48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center" vertical="center"/>
    </xf>
    <xf numFmtId="180" fontId="1" fillId="0" borderId="16" xfId="43" applyNumberFormat="1" applyFont="1" applyBorder="1" applyAlignment="1">
      <alignment horizontal="right" vertical="center"/>
    </xf>
    <xf numFmtId="41" fontId="1" fillId="0" borderId="0" xfId="48" applyFont="1" applyBorder="1" applyAlignment="1">
      <alignment horizontal="center" vertical="center"/>
    </xf>
    <xf numFmtId="176" fontId="8" fillId="0" borderId="25" xfId="48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shrinkToFit="1"/>
    </xf>
    <xf numFmtId="41" fontId="4" fillId="0" borderId="16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1" fillId="0" borderId="14" xfId="48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vertical="center"/>
    </xf>
    <xf numFmtId="180" fontId="1" fillId="0" borderId="17" xfId="43" applyNumberFormat="1" applyFont="1" applyBorder="1" applyAlignment="1">
      <alignment horizontal="right" vertical="center"/>
    </xf>
    <xf numFmtId="181" fontId="1" fillId="0" borderId="38" xfId="0" applyNumberFormat="1" applyFont="1" applyBorder="1" applyAlignment="1">
      <alignment horizontal="center" vertical="center"/>
    </xf>
    <xf numFmtId="181" fontId="8" fillId="0" borderId="2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 vertical="center"/>
    </xf>
    <xf numFmtId="180" fontId="8" fillId="0" borderId="18" xfId="43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80" fontId="1" fillId="0" borderId="13" xfId="43" applyNumberFormat="1" applyFont="1" applyBorder="1" applyAlignment="1">
      <alignment horizontal="right" vertical="center"/>
    </xf>
    <xf numFmtId="41" fontId="1" fillId="0" borderId="15" xfId="48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176" fontId="8" fillId="0" borderId="25" xfId="48" applyNumberFormat="1" applyFont="1" applyBorder="1" applyAlignment="1">
      <alignment vertical="center"/>
    </xf>
    <xf numFmtId="41" fontId="1" fillId="0" borderId="39" xfId="48" applyFont="1" applyBorder="1" applyAlignment="1">
      <alignment vertical="center"/>
    </xf>
    <xf numFmtId="41" fontId="4" fillId="0" borderId="14" xfId="48" applyNumberFormat="1" applyFont="1" applyFill="1" applyBorder="1" applyAlignment="1">
      <alignment horizontal="right" vertical="center" shrinkToFit="1"/>
    </xf>
    <xf numFmtId="41" fontId="4" fillId="0" borderId="14" xfId="48" applyNumberFormat="1" applyFont="1" applyBorder="1" applyAlignment="1">
      <alignment horizontal="right" vertical="center" shrinkToFit="1"/>
    </xf>
    <xf numFmtId="41" fontId="4" fillId="0" borderId="0" xfId="48" applyNumberFormat="1" applyFont="1" applyBorder="1" applyAlignment="1">
      <alignment horizontal="right" vertical="center" shrinkToFit="1"/>
    </xf>
    <xf numFmtId="176" fontId="4" fillId="0" borderId="14" xfId="48" applyNumberFormat="1" applyFont="1" applyBorder="1" applyAlignment="1">
      <alignment vertical="center" shrinkToFit="1"/>
    </xf>
    <xf numFmtId="176" fontId="4" fillId="0" borderId="0" xfId="48" applyNumberFormat="1" applyFont="1" applyBorder="1" applyAlignment="1">
      <alignment vertical="center" shrinkToFit="1"/>
    </xf>
    <xf numFmtId="176" fontId="4" fillId="0" borderId="11" xfId="48" applyNumberFormat="1" applyFont="1" applyBorder="1" applyAlignment="1">
      <alignment vertical="center" shrinkToFit="1"/>
    </xf>
    <xf numFmtId="176" fontId="4" fillId="0" borderId="14" xfId="48" applyNumberFormat="1" applyFont="1" applyFill="1" applyBorder="1" applyAlignment="1">
      <alignment vertical="center" shrinkToFit="1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5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1" fillId="0" borderId="36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81" fontId="1" fillId="0" borderId="27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3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5" fillId="0" borderId="13" xfId="48" applyFont="1" applyBorder="1" applyAlignment="1">
      <alignment vertical="center"/>
    </xf>
    <xf numFmtId="41" fontId="4" fillId="0" borderId="40" xfId="0" applyNumberFormat="1" applyFont="1" applyBorder="1" applyAlignment="1">
      <alignment vertical="center"/>
    </xf>
    <xf numFmtId="176" fontId="8" fillId="0" borderId="40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shrinkToFit="1"/>
    </xf>
    <xf numFmtId="0" fontId="1" fillId="0" borderId="18" xfId="0" applyNumberFormat="1" applyFont="1" applyBorder="1" applyAlignment="1">
      <alignment vertical="center" shrinkToFit="1"/>
    </xf>
    <xf numFmtId="182" fontId="18" fillId="0" borderId="11" xfId="0" applyNumberFormat="1" applyFont="1" applyBorder="1" applyAlignment="1">
      <alignment vertical="center" shrinkToFit="1"/>
    </xf>
    <xf numFmtId="192" fontId="18" fillId="0" borderId="11" xfId="0" applyNumberFormat="1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" fillId="0" borderId="17" xfId="0" applyNumberFormat="1" applyFont="1" applyBorder="1" applyAlignment="1">
      <alignment vertical="center" shrinkToFit="1"/>
    </xf>
    <xf numFmtId="182" fontId="18" fillId="0" borderId="0" xfId="0" applyNumberFormat="1" applyFont="1" applyBorder="1" applyAlignment="1">
      <alignment vertical="center" shrinkToFit="1"/>
    </xf>
    <xf numFmtId="192" fontId="18" fillId="0" borderId="0" xfId="0" applyNumberFormat="1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34" borderId="17" xfId="0" applyFont="1" applyFill="1" applyBorder="1" applyAlignment="1">
      <alignment vertical="center" wrapText="1" shrinkToFit="1"/>
    </xf>
    <xf numFmtId="0" fontId="1" fillId="0" borderId="30" xfId="0" applyFont="1" applyBorder="1" applyAlignment="1">
      <alignment vertical="center" shrinkToFit="1"/>
    </xf>
    <xf numFmtId="0" fontId="18" fillId="0" borderId="30" xfId="0" applyFont="1" applyBorder="1" applyAlignment="1">
      <alignment vertical="center" shrinkToFit="1"/>
    </xf>
    <xf numFmtId="0" fontId="18" fillId="34" borderId="18" xfId="0" applyFont="1" applyFill="1" applyBorder="1" applyAlignment="1">
      <alignment vertical="center" wrapText="1" shrinkToFit="1"/>
    </xf>
    <xf numFmtId="182" fontId="1" fillId="0" borderId="0" xfId="0" applyNumberFormat="1" applyFont="1" applyBorder="1" applyAlignment="1">
      <alignment vertical="center" shrinkToFit="1"/>
    </xf>
    <xf numFmtId="192" fontId="1" fillId="0" borderId="0" xfId="0" applyNumberFormat="1" applyFont="1" applyBorder="1" applyAlignment="1">
      <alignment vertical="center" shrinkToFit="1"/>
    </xf>
    <xf numFmtId="182" fontId="1" fillId="0" borderId="11" xfId="0" applyNumberFormat="1" applyFont="1" applyBorder="1" applyAlignment="1">
      <alignment vertical="center" shrinkToFit="1"/>
    </xf>
    <xf numFmtId="192" fontId="1" fillId="0" borderId="11" xfId="0" applyNumberFormat="1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13" xfId="0" applyNumberFormat="1" applyFont="1" applyBorder="1" applyAlignment="1">
      <alignment vertical="center" shrinkToFit="1"/>
    </xf>
    <xf numFmtId="192" fontId="1" fillId="0" borderId="15" xfId="0" applyNumberFormat="1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13" xfId="0" applyFont="1" applyBorder="1" applyAlignment="1">
      <alignment vertical="center" wrapText="1" shrinkToFit="1"/>
    </xf>
    <xf numFmtId="0" fontId="1" fillId="0" borderId="32" xfId="0" applyFont="1" applyBorder="1" applyAlignment="1">
      <alignment vertical="center" shrinkToFit="1"/>
    </xf>
    <xf numFmtId="41" fontId="13" fillId="0" borderId="0" xfId="48" applyFont="1" applyBorder="1" applyAlignment="1">
      <alignment vertical="center" shrinkToFit="1"/>
    </xf>
    <xf numFmtId="0" fontId="18" fillId="0" borderId="10" xfId="48" applyNumberFormat="1" applyFont="1" applyBorder="1" applyAlignment="1">
      <alignment horizontal="left" vertical="center" wrapText="1" shrinkToFit="1"/>
    </xf>
    <xf numFmtId="41" fontId="13" fillId="0" borderId="10" xfId="48" applyFont="1" applyBorder="1" applyAlignment="1">
      <alignment vertical="center" shrinkToFit="1"/>
    </xf>
    <xf numFmtId="0" fontId="18" fillId="0" borderId="10" xfId="48" applyNumberFormat="1" applyFont="1" applyBorder="1" applyAlignment="1">
      <alignment vertical="center" wrapText="1" shrinkToFit="1"/>
    </xf>
    <xf numFmtId="0" fontId="1" fillId="0" borderId="16" xfId="0" applyNumberFormat="1" applyFont="1" applyBorder="1" applyAlignment="1">
      <alignment vertical="center" shrinkToFit="1"/>
    </xf>
    <xf numFmtId="182" fontId="1" fillId="0" borderId="14" xfId="0" applyNumberFormat="1" applyFont="1" applyBorder="1" applyAlignment="1">
      <alignment vertical="center" shrinkToFit="1"/>
    </xf>
    <xf numFmtId="192" fontId="1" fillId="0" borderId="14" xfId="0" applyNumberFormat="1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8" fillId="0" borderId="18" xfId="0" applyFont="1" applyBorder="1" applyAlignment="1">
      <alignment vertical="center" wrapText="1" shrinkToFit="1"/>
    </xf>
    <xf numFmtId="0" fontId="1" fillId="0" borderId="28" xfId="0" applyFont="1" applyBorder="1" applyAlignment="1">
      <alignment vertical="center" shrinkToFit="1"/>
    </xf>
    <xf numFmtId="182" fontId="1" fillId="34" borderId="14" xfId="0" applyNumberFormat="1" applyFont="1" applyFill="1" applyBorder="1" applyAlignment="1">
      <alignment vertical="center" shrinkToFit="1"/>
    </xf>
    <xf numFmtId="192" fontId="1" fillId="34" borderId="14" xfId="0" applyNumberFormat="1" applyFont="1" applyFill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28" xfId="0" applyNumberFormat="1" applyFont="1" applyBorder="1" applyAlignment="1">
      <alignment vertical="center" shrinkToFit="1"/>
    </xf>
    <xf numFmtId="0" fontId="1" fillId="0" borderId="30" xfId="0" applyNumberFormat="1" applyFont="1" applyBorder="1" applyAlignment="1">
      <alignment vertical="center" shrinkToFit="1"/>
    </xf>
    <xf numFmtId="0" fontId="18" fillId="0" borderId="30" xfId="0" applyNumberFormat="1" applyFont="1" applyBorder="1" applyAlignment="1">
      <alignment vertical="center" shrinkToFit="1"/>
    </xf>
    <xf numFmtId="0" fontId="1" fillId="34" borderId="30" xfId="0" applyNumberFormat="1" applyFont="1" applyFill="1" applyBorder="1" applyAlignment="1">
      <alignment vertical="center" shrinkToFit="1"/>
    </xf>
    <xf numFmtId="0" fontId="1" fillId="34" borderId="30" xfId="0" applyFont="1" applyFill="1" applyBorder="1" applyAlignment="1">
      <alignment vertical="center" shrinkToFit="1"/>
    </xf>
    <xf numFmtId="182" fontId="1" fillId="34" borderId="0" xfId="0" applyNumberFormat="1" applyFont="1" applyFill="1" applyBorder="1" applyAlignment="1">
      <alignment vertical="center" shrinkToFit="1"/>
    </xf>
    <xf numFmtId="192" fontId="1" fillId="34" borderId="0" xfId="0" applyNumberFormat="1" applyFont="1" applyFill="1" applyBorder="1" applyAlignment="1">
      <alignment vertical="center" shrinkToFit="1"/>
    </xf>
    <xf numFmtId="0" fontId="1" fillId="34" borderId="17" xfId="0" applyFont="1" applyFill="1" applyBorder="1" applyAlignment="1">
      <alignment horizontal="center" vertical="center" shrinkToFit="1"/>
    </xf>
    <xf numFmtId="0" fontId="1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center" wrapText="1" shrinkToFit="1"/>
    </xf>
    <xf numFmtId="0" fontId="1" fillId="0" borderId="31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vertical="center" shrinkToFit="1"/>
    </xf>
    <xf numFmtId="0" fontId="1" fillId="0" borderId="33" xfId="0" applyFont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 shrinkToFit="1"/>
    </xf>
    <xf numFmtId="0" fontId="1" fillId="34" borderId="16" xfId="0" applyFont="1" applyFill="1" applyBorder="1" applyAlignment="1">
      <alignment vertical="center" shrinkToFit="1"/>
    </xf>
    <xf numFmtId="182" fontId="1" fillId="34" borderId="11" xfId="0" applyNumberFormat="1" applyFont="1" applyFill="1" applyBorder="1" applyAlignment="1">
      <alignment vertical="center" shrinkToFit="1"/>
    </xf>
    <xf numFmtId="192" fontId="1" fillId="34" borderId="11" xfId="0" applyNumberFormat="1" applyFont="1" applyFill="1" applyBorder="1" applyAlignment="1">
      <alignment vertical="center" shrinkToFit="1"/>
    </xf>
    <xf numFmtId="0" fontId="1" fillId="0" borderId="31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  <xf numFmtId="182" fontId="1" fillId="0" borderId="15" xfId="0" applyNumberFormat="1" applyFont="1" applyBorder="1" applyAlignment="1">
      <alignment vertical="center" shrinkToFit="1"/>
    </xf>
    <xf numFmtId="0" fontId="1" fillId="34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2" fontId="18" fillId="0" borderId="14" xfId="0" applyNumberFormat="1" applyFont="1" applyBorder="1" applyAlignment="1">
      <alignment vertical="center" shrinkToFit="1"/>
    </xf>
    <xf numFmtId="192" fontId="18" fillId="0" borderId="14" xfId="0" applyNumberFormat="1" applyFont="1" applyBorder="1" applyAlignment="1">
      <alignment vertical="center" shrinkToFit="1"/>
    </xf>
    <xf numFmtId="0" fontId="1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vertical="center" shrinkToFit="1"/>
    </xf>
    <xf numFmtId="182" fontId="1" fillId="0" borderId="30" xfId="0" applyNumberFormat="1" applyFont="1" applyBorder="1" applyAlignment="1">
      <alignment vertical="center" shrinkToFit="1"/>
    </xf>
    <xf numFmtId="185" fontId="1" fillId="0" borderId="0" xfId="0" applyNumberFormat="1" applyFont="1" applyBorder="1" applyAlignment="1">
      <alignment vertical="center" shrinkToFit="1"/>
    </xf>
    <xf numFmtId="191" fontId="1" fillId="0" borderId="0" xfId="0" applyNumberFormat="1" applyFont="1" applyBorder="1" applyAlignment="1">
      <alignment vertical="center" shrinkToFit="1"/>
    </xf>
    <xf numFmtId="0" fontId="1" fillId="0" borderId="10" xfId="0" applyNumberFormat="1" applyFont="1" applyBorder="1" applyAlignment="1">
      <alignment vertical="center" shrinkToFit="1"/>
    </xf>
    <xf numFmtId="0" fontId="1" fillId="0" borderId="3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34" borderId="16" xfId="0" applyNumberFormat="1" applyFont="1" applyFill="1" applyBorder="1" applyAlignment="1">
      <alignment vertical="center" shrinkToFit="1"/>
    </xf>
    <xf numFmtId="0" fontId="18" fillId="34" borderId="28" xfId="0" applyFont="1" applyFill="1" applyBorder="1" applyAlignment="1">
      <alignment vertical="center" shrinkToFit="1"/>
    </xf>
    <xf numFmtId="182" fontId="18" fillId="34" borderId="14" xfId="0" applyNumberFormat="1" applyFont="1" applyFill="1" applyBorder="1" applyAlignment="1">
      <alignment vertical="center" shrinkToFit="1"/>
    </xf>
    <xf numFmtId="192" fontId="18" fillId="34" borderId="14" xfId="0" applyNumberFormat="1" applyFont="1" applyFill="1" applyBorder="1" applyAlignment="1">
      <alignment vertical="center" shrinkToFit="1"/>
    </xf>
    <xf numFmtId="0" fontId="18" fillId="34" borderId="17" xfId="0" applyNumberFormat="1" applyFont="1" applyFill="1" applyBorder="1" applyAlignment="1">
      <alignment vertical="center" shrinkToFit="1"/>
    </xf>
    <xf numFmtId="0" fontId="18" fillId="34" borderId="30" xfId="0" applyFont="1" applyFill="1" applyBorder="1" applyAlignment="1">
      <alignment vertical="center" shrinkToFit="1"/>
    </xf>
    <xf numFmtId="182" fontId="18" fillId="34" borderId="0" xfId="0" applyNumberFormat="1" applyFont="1" applyFill="1" applyBorder="1" applyAlignment="1">
      <alignment vertical="center" shrinkToFit="1"/>
    </xf>
    <xf numFmtId="192" fontId="18" fillId="34" borderId="0" xfId="0" applyNumberFormat="1" applyFont="1" applyFill="1" applyBorder="1" applyAlignment="1">
      <alignment vertical="center" shrinkToFi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 shrinkToFit="1"/>
    </xf>
    <xf numFmtId="0" fontId="1" fillId="34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8" fillId="34" borderId="18" xfId="0" applyNumberFormat="1" applyFont="1" applyFill="1" applyBorder="1" applyAlignment="1">
      <alignment vertical="center" shrinkToFit="1"/>
    </xf>
    <xf numFmtId="182" fontId="18" fillId="34" borderId="11" xfId="0" applyNumberFormat="1" applyFont="1" applyFill="1" applyBorder="1" applyAlignment="1">
      <alignment vertical="center" shrinkToFit="1"/>
    </xf>
    <xf numFmtId="192" fontId="18" fillId="34" borderId="11" xfId="0" applyNumberFormat="1" applyFont="1" applyFill="1" applyBorder="1" applyAlignment="1">
      <alignment vertical="center" shrinkToFit="1"/>
    </xf>
    <xf numFmtId="0" fontId="1" fillId="0" borderId="33" xfId="0" applyFont="1" applyBorder="1" applyAlignment="1">
      <alignment vertical="center" wrapText="1"/>
    </xf>
    <xf numFmtId="0" fontId="18" fillId="34" borderId="32" xfId="0" applyFont="1" applyFill="1" applyBorder="1" applyAlignment="1">
      <alignment vertical="center" shrinkToFit="1"/>
    </xf>
    <xf numFmtId="0" fontId="18" fillId="34" borderId="13" xfId="0" applyNumberFormat="1" applyFont="1" applyFill="1" applyBorder="1" applyAlignment="1">
      <alignment vertical="center" shrinkToFit="1"/>
    </xf>
    <xf numFmtId="182" fontId="18" fillId="34" borderId="15" xfId="0" applyNumberFormat="1" applyFont="1" applyFill="1" applyBorder="1" applyAlignment="1">
      <alignment vertical="center" shrinkToFit="1"/>
    </xf>
    <xf numFmtId="192" fontId="18" fillId="34" borderId="15" xfId="0" applyNumberFormat="1" applyFont="1" applyFill="1" applyBorder="1" applyAlignment="1">
      <alignment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182" fontId="18" fillId="34" borderId="28" xfId="0" applyNumberFormat="1" applyFont="1" applyFill="1" applyBorder="1" applyAlignment="1">
      <alignment vertical="center" shrinkToFit="1"/>
    </xf>
    <xf numFmtId="0" fontId="1" fillId="0" borderId="28" xfId="0" applyFont="1" applyBorder="1" applyAlignment="1">
      <alignment vertical="center" wrapText="1"/>
    </xf>
    <xf numFmtId="0" fontId="18" fillId="34" borderId="0" xfId="0" applyFont="1" applyFill="1" applyBorder="1" applyAlignment="1">
      <alignment vertical="center" shrinkToFit="1"/>
    </xf>
    <xf numFmtId="0" fontId="1" fillId="0" borderId="17" xfId="0" applyNumberFormat="1" applyFont="1" applyBorder="1" applyAlignment="1">
      <alignment horizontal="left" vertical="center" shrinkToFit="1"/>
    </xf>
    <xf numFmtId="0" fontId="19" fillId="0" borderId="30" xfId="0" applyFont="1" applyBorder="1" applyAlignment="1">
      <alignment horizontal="center" vertical="center" shrinkToFit="1"/>
    </xf>
    <xf numFmtId="182" fontId="19" fillId="0" borderId="0" xfId="0" applyNumberFormat="1" applyFont="1" applyBorder="1" applyAlignment="1">
      <alignment horizontal="center" vertical="center" shrinkToFit="1"/>
    </xf>
    <xf numFmtId="192" fontId="19" fillId="0" borderId="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vertical="center" shrinkToFit="1"/>
    </xf>
    <xf numFmtId="182" fontId="0" fillId="0" borderId="14" xfId="0" applyNumberFormat="1" applyFont="1" applyBorder="1" applyAlignment="1">
      <alignment vertical="center" shrinkToFit="1"/>
    </xf>
    <xf numFmtId="192" fontId="0" fillId="0" borderId="14" xfId="0" applyNumberFormat="1" applyFont="1" applyBorder="1" applyAlignment="1">
      <alignment vertical="center" shrinkToFit="1"/>
    </xf>
    <xf numFmtId="0" fontId="0" fillId="0" borderId="16" xfId="0" applyFont="1" applyBorder="1" applyAlignment="1">
      <alignment vertical="center" wrapText="1" shrinkToFit="1"/>
    </xf>
    <xf numFmtId="0" fontId="0" fillId="0" borderId="16" xfId="0" applyFont="1" applyBorder="1" applyAlignment="1">
      <alignment vertical="center" shrinkToFit="1"/>
    </xf>
    <xf numFmtId="0" fontId="1" fillId="0" borderId="18" xfId="0" applyNumberFormat="1" applyFont="1" applyBorder="1" applyAlignment="1">
      <alignment horizontal="left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wrapText="1" shrinkToFit="1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193" fontId="1" fillId="0" borderId="14" xfId="0" applyNumberFormat="1" applyFont="1" applyBorder="1" applyAlignment="1">
      <alignment vertical="center" shrinkToFit="1"/>
    </xf>
    <xf numFmtId="0" fontId="1" fillId="34" borderId="17" xfId="0" applyFont="1" applyFill="1" applyBorder="1" applyAlignment="1">
      <alignment vertical="center" shrinkToFit="1"/>
    </xf>
    <xf numFmtId="193" fontId="1" fillId="34" borderId="0" xfId="0" applyNumberFormat="1" applyFont="1" applyFill="1" applyBorder="1" applyAlignment="1">
      <alignment vertical="center" shrinkToFit="1"/>
    </xf>
    <xf numFmtId="0" fontId="1" fillId="34" borderId="16" xfId="0" applyFont="1" applyFill="1" applyBorder="1" applyAlignment="1">
      <alignment horizontal="center" vertical="center" shrinkToFit="1"/>
    </xf>
    <xf numFmtId="0" fontId="1" fillId="34" borderId="16" xfId="0" applyFont="1" applyFill="1" applyBorder="1" applyAlignment="1">
      <alignment vertical="center" wrapText="1" shrinkToFit="1"/>
    </xf>
    <xf numFmtId="0" fontId="1" fillId="34" borderId="16" xfId="0" applyFont="1" applyFill="1" applyBorder="1" applyAlignment="1">
      <alignment vertical="center"/>
    </xf>
    <xf numFmtId="0" fontId="1" fillId="34" borderId="17" xfId="0" applyNumberFormat="1" applyFont="1" applyFill="1" applyBorder="1" applyAlignment="1">
      <alignment vertical="center" shrinkToFit="1"/>
    </xf>
    <xf numFmtId="194" fontId="1" fillId="34" borderId="0" xfId="0" applyNumberFormat="1" applyFont="1" applyFill="1" applyBorder="1" applyAlignment="1">
      <alignment vertical="center" shrinkToFit="1"/>
    </xf>
    <xf numFmtId="0" fontId="18" fillId="34" borderId="17" xfId="0" applyFont="1" applyFill="1" applyBorder="1" applyAlignment="1">
      <alignment horizontal="left" vertical="center" wrapText="1" shrinkToFit="1"/>
    </xf>
    <xf numFmtId="0" fontId="1" fillId="34" borderId="17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vertical="center" wrapText="1" shrinkToFit="1"/>
    </xf>
    <xf numFmtId="0" fontId="0" fillId="34" borderId="30" xfId="0" applyFont="1" applyFill="1" applyBorder="1" applyAlignment="1">
      <alignment vertical="center" shrinkToFit="1"/>
    </xf>
    <xf numFmtId="0" fontId="1" fillId="34" borderId="17" xfId="0" applyNumberFormat="1" applyFont="1" applyFill="1" applyBorder="1" applyAlignment="1">
      <alignment horizontal="center" vertical="center" shrinkToFit="1"/>
    </xf>
    <xf numFmtId="0" fontId="1" fillId="34" borderId="18" xfId="0" applyNumberFormat="1" applyFont="1" applyFill="1" applyBorder="1" applyAlignment="1">
      <alignment vertical="center" shrinkToFit="1"/>
    </xf>
    <xf numFmtId="0" fontId="1" fillId="34" borderId="33" xfId="0" applyFont="1" applyFill="1" applyBorder="1" applyAlignment="1">
      <alignment vertical="center" shrinkToFit="1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 shrinkToFit="1"/>
    </xf>
    <xf numFmtId="0" fontId="0" fillId="34" borderId="17" xfId="0" applyFont="1" applyFill="1" applyBorder="1" applyAlignment="1">
      <alignment vertical="center"/>
    </xf>
    <xf numFmtId="192" fontId="15" fillId="34" borderId="0" xfId="0" applyNumberFormat="1" applyFont="1" applyFill="1" applyBorder="1" applyAlignment="1">
      <alignment vertical="center" shrinkToFit="1"/>
    </xf>
    <xf numFmtId="0" fontId="1" fillId="34" borderId="17" xfId="0" applyFont="1" applyFill="1" applyBorder="1" applyAlignment="1">
      <alignment horizontal="left" vertical="center" wrapText="1" shrinkToFit="1"/>
    </xf>
    <xf numFmtId="0" fontId="1" fillId="34" borderId="17" xfId="0" applyFont="1" applyFill="1" applyBorder="1" applyAlignment="1">
      <alignment horizontal="center" vertical="center" wrapText="1" shrinkToFit="1"/>
    </xf>
    <xf numFmtId="0" fontId="1" fillId="34" borderId="18" xfId="0" applyNumberFormat="1" applyFont="1" applyFill="1" applyBorder="1" applyAlignment="1">
      <alignment horizontal="left" vertical="center" shrinkToFit="1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16" xfId="0" applyNumberFormat="1" applyFont="1" applyFill="1" applyBorder="1" applyAlignment="1">
      <alignment vertical="center" shrinkToFit="1"/>
    </xf>
    <xf numFmtId="0" fontId="1" fillId="34" borderId="28" xfId="0" applyFont="1" applyFill="1" applyBorder="1" applyAlignment="1">
      <alignment vertical="center" shrinkToFit="1"/>
    </xf>
    <xf numFmtId="0" fontId="1" fillId="34" borderId="18" xfId="0" applyFont="1" applyFill="1" applyBorder="1" applyAlignment="1">
      <alignment vertical="center" wrapText="1" shrinkToFit="1"/>
    </xf>
    <xf numFmtId="0" fontId="1" fillId="34" borderId="16" xfId="0" applyNumberFormat="1" applyFont="1" applyFill="1" applyBorder="1" applyAlignment="1">
      <alignment horizontal="left" vertical="center" shrinkToFit="1"/>
    </xf>
    <xf numFmtId="182" fontId="1" fillId="34" borderId="28" xfId="0" applyNumberFormat="1" applyFont="1" applyFill="1" applyBorder="1" applyAlignment="1">
      <alignment horizontal="center" vertical="center" shrinkToFit="1"/>
    </xf>
    <xf numFmtId="187" fontId="1" fillId="34" borderId="14" xfId="0" applyNumberFormat="1" applyFont="1" applyFill="1" applyBorder="1" applyAlignment="1">
      <alignment horizontal="right" vertical="center" shrinkToFit="1"/>
    </xf>
    <xf numFmtId="192" fontId="1" fillId="34" borderId="14" xfId="0" applyNumberFormat="1" applyFont="1" applyFill="1" applyBorder="1" applyAlignment="1">
      <alignment horizontal="right" vertical="center" shrinkToFit="1"/>
    </xf>
    <xf numFmtId="0" fontId="1" fillId="34" borderId="16" xfId="0" applyFont="1" applyFill="1" applyBorder="1" applyAlignment="1">
      <alignment horizontal="center" vertical="center" wrapText="1" shrinkToFi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NumberFormat="1" applyFont="1" applyFill="1" applyBorder="1" applyAlignment="1">
      <alignment horizontal="left" vertical="center" shrinkToFit="1"/>
    </xf>
    <xf numFmtId="182" fontId="1" fillId="34" borderId="30" xfId="0" applyNumberFormat="1" applyFont="1" applyFill="1" applyBorder="1" applyAlignment="1">
      <alignment horizontal="center" vertical="center" shrinkToFit="1"/>
    </xf>
    <xf numFmtId="187" fontId="1" fillId="34" borderId="0" xfId="0" applyNumberFormat="1" applyFont="1" applyFill="1" applyBorder="1" applyAlignment="1">
      <alignment horizontal="right" vertical="center" shrinkToFit="1"/>
    </xf>
    <xf numFmtId="192" fontId="1" fillId="34" borderId="0" xfId="0" applyNumberFormat="1" applyFont="1" applyFill="1" applyBorder="1" applyAlignment="1">
      <alignment horizontal="right"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 wrapText="1"/>
    </xf>
    <xf numFmtId="182" fontId="1" fillId="34" borderId="0" xfId="0" applyNumberFormat="1" applyFont="1" applyFill="1" applyBorder="1" applyAlignment="1">
      <alignment horizontal="right" vertical="center" shrinkToFit="1"/>
    </xf>
    <xf numFmtId="182" fontId="1" fillId="34" borderId="11" xfId="0" applyNumberFormat="1" applyFont="1" applyFill="1" applyBorder="1" applyAlignment="1">
      <alignment horizontal="right" vertical="center" shrinkToFit="1"/>
    </xf>
    <xf numFmtId="192" fontId="1" fillId="34" borderId="11" xfId="0" applyNumberFormat="1" applyFont="1" applyFill="1" applyBorder="1" applyAlignment="1">
      <alignment horizontal="right" vertical="center" shrinkToFit="1"/>
    </xf>
    <xf numFmtId="0" fontId="0" fillId="0" borderId="18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182" fontId="1" fillId="34" borderId="15" xfId="0" applyNumberFormat="1" applyFont="1" applyFill="1" applyBorder="1" applyAlignment="1">
      <alignment horizontal="center" vertical="center" wrapText="1"/>
    </xf>
    <xf numFmtId="192" fontId="1" fillId="0" borderId="15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left" vertical="center" wrapText="1" shrinkToFit="1"/>
    </xf>
    <xf numFmtId="0" fontId="1" fillId="0" borderId="33" xfId="0" applyFont="1" applyFill="1" applyBorder="1" applyAlignment="1">
      <alignment horizontal="left" vertical="center" wrapText="1"/>
    </xf>
    <xf numFmtId="182" fontId="1" fillId="34" borderId="14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 shrinkToFit="1"/>
    </xf>
    <xf numFmtId="0" fontId="1" fillId="0" borderId="30" xfId="0" applyNumberFormat="1" applyFont="1" applyFill="1" applyBorder="1" applyAlignment="1">
      <alignment vertical="center" shrinkToFi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82" fontId="1" fillId="34" borderId="0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182" fontId="1" fillId="34" borderId="11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shrinkToFit="1"/>
    </xf>
    <xf numFmtId="0" fontId="1" fillId="0" borderId="28" xfId="0" applyNumberFormat="1" applyFont="1" applyBorder="1" applyAlignment="1">
      <alignment horizontal="left" vertical="center" shrinkToFit="1"/>
    </xf>
    <xf numFmtId="182" fontId="1" fillId="0" borderId="1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left" vertical="center" shrinkToFit="1"/>
    </xf>
    <xf numFmtId="18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30" xfId="0" applyFont="1" applyFill="1" applyBorder="1" applyAlignment="1">
      <alignment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 shrinkToFit="1"/>
    </xf>
    <xf numFmtId="0" fontId="1" fillId="0" borderId="32" xfId="0" applyFont="1" applyBorder="1" applyAlignment="1">
      <alignment horizontal="left"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92" fontId="1" fillId="0" borderId="15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0" fillId="0" borderId="16" xfId="0" applyNumberFormat="1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center" vertical="center"/>
    </xf>
    <xf numFmtId="0" fontId="1" fillId="0" borderId="18" xfId="0" applyNumberFormat="1" applyFont="1" applyFill="1" applyBorder="1" applyAlignment="1">
      <alignment vertical="center" shrinkToFit="1"/>
    </xf>
    <xf numFmtId="0" fontId="1" fillId="0" borderId="33" xfId="0" applyNumberFormat="1" applyFont="1" applyFill="1" applyBorder="1" applyAlignment="1">
      <alignment vertical="center" shrinkToFit="1"/>
    </xf>
    <xf numFmtId="0" fontId="1" fillId="0" borderId="30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41" fontId="1" fillId="0" borderId="0" xfId="48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shrinkToFit="1"/>
    </xf>
    <xf numFmtId="0" fontId="1" fillId="0" borderId="31" xfId="0" applyNumberFormat="1" applyFont="1" applyBorder="1" applyAlignment="1">
      <alignment horizontal="left" vertical="center" shrinkToFit="1"/>
    </xf>
    <xf numFmtId="0" fontId="1" fillId="34" borderId="10" xfId="0" applyNumberFormat="1" applyFont="1" applyFill="1" applyBorder="1" applyAlignment="1">
      <alignment vertical="center" shrinkToFit="1"/>
    </xf>
    <xf numFmtId="0" fontId="1" fillId="34" borderId="10" xfId="0" applyNumberFormat="1" applyFont="1" applyFill="1" applyBorder="1" applyAlignment="1">
      <alignment horizontal="center" vertical="center" shrinkToFit="1"/>
    </xf>
    <xf numFmtId="0" fontId="1" fillId="34" borderId="0" xfId="0" applyFont="1" applyFill="1" applyBorder="1" applyAlignment="1">
      <alignment vertical="center" shrinkToFit="1"/>
    </xf>
    <xf numFmtId="195" fontId="1" fillId="34" borderId="0" xfId="0" applyNumberFormat="1" applyFont="1" applyFill="1" applyBorder="1" applyAlignment="1">
      <alignment vertical="center" shrinkToFit="1"/>
    </xf>
    <xf numFmtId="0" fontId="0" fillId="34" borderId="0" xfId="0" applyFont="1" applyFill="1" applyBorder="1" applyAlignment="1">
      <alignment vertical="center" shrinkToFit="1"/>
    </xf>
    <xf numFmtId="0" fontId="18" fillId="34" borderId="1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vertical="center" wrapText="1" shrinkToFit="1"/>
    </xf>
    <xf numFmtId="0" fontId="1" fillId="0" borderId="18" xfId="0" applyFont="1" applyFill="1" applyBorder="1" applyAlignment="1">
      <alignment vertical="center" wrapText="1" shrinkToFit="1"/>
    </xf>
    <xf numFmtId="0" fontId="1" fillId="0" borderId="3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1" fontId="1" fillId="0" borderId="16" xfId="0" applyNumberFormat="1" applyFont="1" applyBorder="1" applyAlignment="1">
      <alignment vertical="center"/>
    </xf>
    <xf numFmtId="181" fontId="1" fillId="0" borderId="17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1" fontId="8" fillId="0" borderId="0" xfId="48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181" fontId="1" fillId="0" borderId="41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80" fontId="15" fillId="0" borderId="0" xfId="0" applyNumberFormat="1" applyFont="1" applyAlignment="1">
      <alignment vertical="center" shrinkToFit="1"/>
    </xf>
    <xf numFmtId="180" fontId="8" fillId="0" borderId="18" xfId="0" applyNumberFormat="1" applyFont="1" applyBorder="1" applyAlignment="1">
      <alignment vertical="center" shrinkToFit="1"/>
    </xf>
    <xf numFmtId="180" fontId="8" fillId="0" borderId="13" xfId="0" applyNumberFormat="1" applyFon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1" fillId="0" borderId="13" xfId="0" applyNumberFormat="1" applyFont="1" applyBorder="1" applyAlignment="1">
      <alignment vertical="center" shrinkToFit="1"/>
    </xf>
    <xf numFmtId="180" fontId="1" fillId="0" borderId="0" xfId="0" applyNumberFormat="1" applyFont="1" applyAlignment="1">
      <alignment horizontal="right" vertical="center" shrinkToFit="1"/>
    </xf>
    <xf numFmtId="180" fontId="1" fillId="0" borderId="43" xfId="0" applyNumberFormat="1" applyFont="1" applyBorder="1" applyAlignment="1" applyProtection="1">
      <alignment horizontal="right" vertical="center" shrinkToFit="1"/>
      <protection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0" fontId="0" fillId="0" borderId="10" xfId="0" applyNumberFormat="1" applyBorder="1" applyAlignment="1">
      <alignment vertical="center" shrinkToFit="1"/>
    </xf>
    <xf numFmtId="180" fontId="1" fillId="0" borderId="10" xfId="0" applyNumberFormat="1" applyFont="1" applyBorder="1" applyAlignment="1">
      <alignment vertical="center" shrinkToFit="1"/>
    </xf>
    <xf numFmtId="0" fontId="21" fillId="0" borderId="3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80" fontId="8" fillId="0" borderId="44" xfId="0" applyNumberFormat="1" applyFont="1" applyBorder="1" applyAlignment="1">
      <alignment horizontal="right" vertical="center" shrinkToFit="1"/>
    </xf>
    <xf numFmtId="180" fontId="8" fillId="0" borderId="45" xfId="0" applyNumberFormat="1" applyFont="1" applyBorder="1" applyAlignment="1">
      <alignment horizontal="right" vertical="center" shrinkToFit="1"/>
    </xf>
    <xf numFmtId="0" fontId="1" fillId="0" borderId="46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41" fontId="4" fillId="0" borderId="40" xfId="48" applyFont="1" applyBorder="1" applyAlignment="1">
      <alignment vertical="center"/>
    </xf>
    <xf numFmtId="180" fontId="1" fillId="0" borderId="40" xfId="0" applyNumberFormat="1" applyFont="1" applyBorder="1" applyAlignment="1">
      <alignment vertical="center" shrinkToFit="1"/>
    </xf>
    <xf numFmtId="176" fontId="4" fillId="0" borderId="47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41" fontId="4" fillId="0" borderId="40" xfId="48" applyFont="1" applyBorder="1" applyAlignment="1">
      <alignment vertical="center"/>
    </xf>
    <xf numFmtId="180" fontId="8" fillId="0" borderId="49" xfId="0" applyNumberFormat="1" applyFont="1" applyBorder="1" applyAlignment="1">
      <alignment horizontal="right" vertical="center" shrinkToFit="1"/>
    </xf>
    <xf numFmtId="181" fontId="1" fillId="0" borderId="50" xfId="0" applyNumberFormat="1" applyFont="1" applyBorder="1" applyAlignment="1">
      <alignment vertical="center"/>
    </xf>
    <xf numFmtId="0" fontId="23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1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180" fontId="0" fillId="0" borderId="53" xfId="0" applyNumberFormat="1" applyBorder="1" applyAlignment="1">
      <alignment vertical="center" shrinkToFit="1"/>
    </xf>
    <xf numFmtId="181" fontId="1" fillId="0" borderId="54" xfId="0" applyNumberFormat="1" applyFont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176" fontId="5" fillId="0" borderId="55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80" fontId="8" fillId="0" borderId="56" xfId="0" applyNumberFormat="1" applyFont="1" applyBorder="1" applyAlignment="1">
      <alignment horizontal="right" vertical="center" shrinkToFit="1"/>
    </xf>
    <xf numFmtId="0" fontId="21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vertical="center"/>
    </xf>
    <xf numFmtId="0" fontId="21" fillId="0" borderId="58" xfId="0" applyFont="1" applyBorder="1" applyAlignment="1">
      <alignment horizontal="center" vertical="center"/>
    </xf>
    <xf numFmtId="41" fontId="4" fillId="0" borderId="58" xfId="48" applyFont="1" applyBorder="1" applyAlignment="1">
      <alignment horizontal="right" vertical="center"/>
    </xf>
    <xf numFmtId="41" fontId="4" fillId="0" borderId="58" xfId="0" applyNumberFormat="1" applyFont="1" applyBorder="1" applyAlignment="1">
      <alignment vertical="center"/>
    </xf>
    <xf numFmtId="176" fontId="1" fillId="0" borderId="58" xfId="0" applyNumberFormat="1" applyFont="1" applyBorder="1" applyAlignment="1">
      <alignment vertical="center"/>
    </xf>
    <xf numFmtId="180" fontId="1" fillId="0" borderId="42" xfId="0" applyNumberFormat="1" applyFont="1" applyBorder="1" applyAlignment="1">
      <alignment vertical="center" shrinkToFit="1"/>
    </xf>
    <xf numFmtId="181" fontId="1" fillId="0" borderId="47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76" fontId="1" fillId="0" borderId="25" xfId="48" applyNumberFormat="1" applyFont="1" applyBorder="1" applyAlignment="1">
      <alignment horizontal="right" vertical="center"/>
    </xf>
    <xf numFmtId="41" fontId="9" fillId="0" borderId="40" xfId="0" applyNumberFormat="1" applyFont="1" applyBorder="1" applyAlignment="1">
      <alignment vertical="center" shrinkToFit="1"/>
    </xf>
    <xf numFmtId="0" fontId="0" fillId="0" borderId="59" xfId="0" applyBorder="1" applyAlignment="1">
      <alignment vertical="center"/>
    </xf>
    <xf numFmtId="0" fontId="1" fillId="0" borderId="59" xfId="0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59" xfId="0" applyBorder="1" applyAlignment="1">
      <alignment horizontal="right" vertical="center"/>
    </xf>
    <xf numFmtId="41" fontId="1" fillId="0" borderId="60" xfId="48" applyFont="1" applyBorder="1" applyAlignment="1">
      <alignment vertical="center"/>
    </xf>
    <xf numFmtId="0" fontId="1" fillId="0" borderId="57" xfId="0" applyFont="1" applyBorder="1" applyAlignment="1">
      <alignment vertical="center" shrinkToFit="1"/>
    </xf>
    <xf numFmtId="41" fontId="4" fillId="0" borderId="58" xfId="48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176" fontId="5" fillId="0" borderId="47" xfId="0" applyNumberFormat="1" applyFont="1" applyBorder="1" applyAlignment="1">
      <alignment horizontal="right" vertical="center"/>
    </xf>
    <xf numFmtId="180" fontId="8" fillId="0" borderId="47" xfId="43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176" fontId="8" fillId="35" borderId="35" xfId="48" applyNumberFormat="1" applyFont="1" applyFill="1" applyBorder="1" applyAlignment="1">
      <alignment vertical="center"/>
    </xf>
    <xf numFmtId="176" fontId="8" fillId="35" borderId="35" xfId="0" applyNumberFormat="1" applyFont="1" applyFill="1" applyBorder="1" applyAlignment="1">
      <alignment vertical="center"/>
    </xf>
    <xf numFmtId="176" fontId="8" fillId="35" borderId="24" xfId="48" applyNumberFormat="1" applyFont="1" applyFill="1" applyBorder="1" applyAlignment="1">
      <alignment vertical="center"/>
    </xf>
    <xf numFmtId="176" fontId="8" fillId="35" borderId="37" xfId="48" applyNumberFormat="1" applyFont="1" applyFill="1" applyBorder="1" applyAlignment="1">
      <alignment vertical="center"/>
    </xf>
    <xf numFmtId="176" fontId="8" fillId="35" borderId="25" xfId="48" applyNumberFormat="1" applyFont="1" applyFill="1" applyBorder="1" applyAlignment="1">
      <alignment vertical="center"/>
    </xf>
    <xf numFmtId="176" fontId="8" fillId="35" borderId="35" xfId="48" applyNumberFormat="1" applyFont="1" applyFill="1" applyBorder="1" applyAlignment="1">
      <alignment horizontal="right" vertical="center"/>
    </xf>
    <xf numFmtId="41" fontId="5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1" fontId="5" fillId="0" borderId="0" xfId="48" applyFont="1" applyBorder="1" applyAlignment="1">
      <alignment horizontal="left" vertical="center"/>
    </xf>
    <xf numFmtId="179" fontId="5" fillId="35" borderId="25" xfId="0" applyNumberFormat="1" applyFont="1" applyFill="1" applyBorder="1" applyAlignment="1">
      <alignment vertical="center"/>
    </xf>
    <xf numFmtId="0" fontId="0" fillId="33" borderId="61" xfId="0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shrinkToFit="1"/>
    </xf>
    <xf numFmtId="180" fontId="0" fillId="33" borderId="61" xfId="0" applyNumberForma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41" fontId="1" fillId="33" borderId="61" xfId="48" applyFont="1" applyFill="1" applyBorder="1" applyAlignment="1">
      <alignment horizontal="right" vertical="center"/>
    </xf>
    <xf numFmtId="0" fontId="0" fillId="33" borderId="61" xfId="0" applyFill="1" applyBorder="1" applyAlignment="1">
      <alignment horizontal="right" vertical="center"/>
    </xf>
    <xf numFmtId="41" fontId="1" fillId="33" borderId="62" xfId="48" applyFont="1" applyFill="1" applyBorder="1" applyAlignment="1">
      <alignment horizontal="right" vertical="center"/>
    </xf>
    <xf numFmtId="176" fontId="4" fillId="0" borderId="28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1" fillId="0" borderId="59" xfId="0" applyFont="1" applyBorder="1" applyAlignment="1">
      <alignment vertical="center" shrinkToFit="1"/>
    </xf>
    <xf numFmtId="0" fontId="5" fillId="0" borderId="32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41" fontId="8" fillId="0" borderId="15" xfId="48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left" vertical="center" shrinkToFit="1"/>
    </xf>
    <xf numFmtId="41" fontId="5" fillId="0" borderId="15" xfId="48" applyFont="1" applyBorder="1" applyAlignment="1">
      <alignment horizontal="left" vertical="center"/>
    </xf>
    <xf numFmtId="176" fontId="5" fillId="0" borderId="18" xfId="0" applyNumberFormat="1" applyFont="1" applyBorder="1" applyAlignment="1">
      <alignment vertical="center"/>
    </xf>
    <xf numFmtId="180" fontId="8" fillId="0" borderId="18" xfId="43" applyNumberFormat="1" applyFont="1" applyBorder="1" applyAlignment="1">
      <alignment vertical="center"/>
    </xf>
    <xf numFmtId="0" fontId="5" fillId="0" borderId="63" xfId="0" applyFont="1" applyBorder="1" applyAlignment="1" applyProtection="1">
      <alignment horizontal="center" vertical="center"/>
      <protection/>
    </xf>
    <xf numFmtId="180" fontId="5" fillId="0" borderId="64" xfId="0" applyNumberFormat="1" applyFont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181" fontId="8" fillId="0" borderId="38" xfId="0" applyNumberFormat="1" applyFont="1" applyBorder="1" applyAlignment="1">
      <alignment vertical="center" shrinkToFit="1"/>
    </xf>
    <xf numFmtId="0" fontId="8" fillId="0" borderId="31" xfId="0" applyFont="1" applyBorder="1" applyAlignment="1">
      <alignment horizontal="center" vertical="center"/>
    </xf>
    <xf numFmtId="41" fontId="5" fillId="0" borderId="18" xfId="48" applyFont="1" applyBorder="1" applyAlignment="1">
      <alignment vertical="center"/>
    </xf>
    <xf numFmtId="180" fontId="5" fillId="0" borderId="18" xfId="43" applyNumberFormat="1" applyFont="1" applyBorder="1" applyAlignment="1">
      <alignment vertical="center" shrinkToFit="1"/>
    </xf>
    <xf numFmtId="1" fontId="10" fillId="0" borderId="18" xfId="43" applyNumberFormat="1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41" fontId="5" fillId="0" borderId="11" xfId="48" applyFont="1" applyBorder="1" applyAlignment="1">
      <alignment vertical="center" shrinkToFit="1"/>
    </xf>
    <xf numFmtId="41" fontId="5" fillId="0" borderId="11" xfId="48" applyFont="1" applyBorder="1" applyAlignment="1">
      <alignment vertical="center"/>
    </xf>
    <xf numFmtId="178" fontId="5" fillId="0" borderId="11" xfId="48" applyNumberFormat="1" applyFont="1" applyBorder="1" applyAlignment="1">
      <alignment vertical="center" shrinkToFit="1"/>
    </xf>
    <xf numFmtId="41" fontId="5" fillId="0" borderId="11" xfId="48" applyFont="1" applyBorder="1" applyAlignment="1">
      <alignment horizontal="center" vertical="center" shrinkToFit="1"/>
    </xf>
    <xf numFmtId="41" fontId="8" fillId="0" borderId="11" xfId="48" applyFont="1" applyBorder="1" applyAlignment="1">
      <alignment vertical="center" shrinkToFit="1"/>
    </xf>
    <xf numFmtId="41" fontId="5" fillId="0" borderId="11" xfId="48" applyFont="1" applyBorder="1" applyAlignment="1">
      <alignment horizontal="right" vertical="center"/>
    </xf>
    <xf numFmtId="41" fontId="5" fillId="0" borderId="24" xfId="48" applyFont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180" fontId="4" fillId="0" borderId="12" xfId="43" applyNumberFormat="1" applyFont="1" applyBorder="1" applyAlignment="1">
      <alignment vertical="center" shrinkToFit="1"/>
    </xf>
    <xf numFmtId="180" fontId="4" fillId="0" borderId="10" xfId="43" applyNumberFormat="1" applyFont="1" applyBorder="1" applyAlignment="1">
      <alignment vertical="center" shrinkToFit="1"/>
    </xf>
    <xf numFmtId="180" fontId="4" fillId="0" borderId="31" xfId="43" applyNumberFormat="1" applyFont="1" applyBorder="1" applyAlignment="1">
      <alignment vertical="center" shrinkToFit="1"/>
    </xf>
    <xf numFmtId="41" fontId="4" fillId="0" borderId="25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37" xfId="48" applyFont="1" applyBorder="1" applyAlignment="1">
      <alignment vertical="center"/>
    </xf>
    <xf numFmtId="41" fontId="4" fillId="0" borderId="24" xfId="48" applyFon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1" fillId="0" borderId="65" xfId="0" applyNumberFormat="1" applyFont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41" fontId="0" fillId="0" borderId="47" xfId="48" applyFont="1" applyBorder="1" applyAlignment="1">
      <alignment vertical="center"/>
    </xf>
    <xf numFmtId="0" fontId="0" fillId="0" borderId="47" xfId="0" applyBorder="1" applyAlignment="1">
      <alignment vertical="center"/>
    </xf>
    <xf numFmtId="1" fontId="6" fillId="0" borderId="47" xfId="43" applyNumberFormat="1" applyFont="1" applyBorder="1" applyAlignment="1">
      <alignment vertical="center" shrinkToFit="1"/>
    </xf>
    <xf numFmtId="41" fontId="4" fillId="0" borderId="58" xfId="0" applyNumberFormat="1" applyFont="1" applyBorder="1" applyAlignment="1">
      <alignment horizontal="right" vertical="center" shrinkToFit="1"/>
    </xf>
    <xf numFmtId="0" fontId="4" fillId="0" borderId="58" xfId="0" applyFont="1" applyFill="1" applyBorder="1" applyAlignment="1">
      <alignment vertical="center" shrinkToFit="1"/>
    </xf>
    <xf numFmtId="41" fontId="4" fillId="0" borderId="66" xfId="0" applyNumberFormat="1" applyFont="1" applyFill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8" xfId="0" applyFont="1" applyBorder="1" applyAlignment="1">
      <alignment vertical="center" shrinkToFit="1"/>
    </xf>
    <xf numFmtId="0" fontId="1" fillId="0" borderId="42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shrinkToFit="1"/>
    </xf>
    <xf numFmtId="41" fontId="5" fillId="35" borderId="25" xfId="48" applyFont="1" applyFill="1" applyBorder="1" applyAlignment="1">
      <alignment vertical="center"/>
    </xf>
    <xf numFmtId="176" fontId="5" fillId="35" borderId="35" xfId="48" applyNumberFormat="1" applyFont="1" applyFill="1" applyBorder="1" applyAlignment="1">
      <alignment vertical="center"/>
    </xf>
    <xf numFmtId="41" fontId="5" fillId="35" borderId="37" xfId="0" applyNumberFormat="1" applyFont="1" applyFill="1" applyBorder="1" applyAlignment="1">
      <alignment vertical="center"/>
    </xf>
    <xf numFmtId="41" fontId="5" fillId="35" borderId="35" xfId="48" applyFont="1" applyFill="1" applyBorder="1" applyAlignment="1">
      <alignment vertical="center"/>
    </xf>
    <xf numFmtId="176" fontId="5" fillId="35" borderId="25" xfId="48" applyNumberFormat="1" applyFont="1" applyFill="1" applyBorder="1" applyAlignment="1">
      <alignment vertical="center"/>
    </xf>
    <xf numFmtId="176" fontId="5" fillId="35" borderId="37" xfId="48" applyNumberFormat="1" applyFont="1" applyFill="1" applyBorder="1" applyAlignment="1">
      <alignment vertical="center"/>
    </xf>
    <xf numFmtId="41" fontId="5" fillId="35" borderId="25" xfId="48" applyFont="1" applyFill="1" applyBorder="1" applyAlignment="1">
      <alignment vertical="center"/>
    </xf>
    <xf numFmtId="176" fontId="5" fillId="35" borderId="35" xfId="0" applyNumberFormat="1" applyFont="1" applyFill="1" applyBorder="1" applyAlignment="1">
      <alignment vertical="center"/>
    </xf>
    <xf numFmtId="41" fontId="5" fillId="35" borderId="35" xfId="0" applyNumberFormat="1" applyFont="1" applyFill="1" applyBorder="1" applyAlignment="1">
      <alignment vertical="center"/>
    </xf>
    <xf numFmtId="176" fontId="5" fillId="35" borderId="35" xfId="48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6" fillId="0" borderId="12" xfId="43" applyNumberFormat="1" applyFont="1" applyBorder="1" applyAlignment="1">
      <alignment vertical="center" shrinkToFit="1"/>
    </xf>
    <xf numFmtId="1" fontId="6" fillId="0" borderId="10" xfId="43" applyNumberFormat="1" applyFont="1" applyBorder="1" applyAlignment="1">
      <alignment vertical="center" shrinkToFit="1"/>
    </xf>
    <xf numFmtId="1" fontId="6" fillId="0" borderId="31" xfId="43" applyNumberFormat="1" applyFont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4" xfId="48" applyNumberFormat="1" applyFont="1" applyFill="1" applyBorder="1" applyAlignment="1">
      <alignment vertical="center" shrinkToFit="1"/>
    </xf>
    <xf numFmtId="41" fontId="5" fillId="0" borderId="11" xfId="48" applyFont="1" applyFill="1" applyBorder="1" applyAlignment="1">
      <alignment vertical="center" shrinkToFit="1"/>
    </xf>
    <xf numFmtId="41" fontId="5" fillId="0" borderId="11" xfId="48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11" xfId="48" applyNumberFormat="1" applyFont="1" applyFill="1" applyBorder="1" applyAlignment="1">
      <alignment vertical="center" shrinkToFit="1"/>
    </xf>
    <xf numFmtId="41" fontId="5" fillId="0" borderId="11" xfId="48" applyFont="1" applyFill="1" applyBorder="1" applyAlignment="1">
      <alignment horizontal="center" vertical="center" shrinkToFit="1"/>
    </xf>
    <xf numFmtId="41" fontId="8" fillId="0" borderId="11" xfId="48" applyFont="1" applyFill="1" applyBorder="1" applyAlignment="1">
      <alignment vertical="center" shrinkToFit="1"/>
    </xf>
    <xf numFmtId="41" fontId="5" fillId="0" borderId="11" xfId="48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30" xfId="0" applyFont="1" applyBorder="1" applyAlignment="1">
      <alignment vertical="center" shrinkToFit="1"/>
    </xf>
    <xf numFmtId="0" fontId="22" fillId="0" borderId="28" xfId="0" applyFont="1" applyBorder="1" applyAlignment="1">
      <alignment vertical="center" shrinkToFit="1"/>
    </xf>
    <xf numFmtId="0" fontId="22" fillId="0" borderId="33" xfId="0" applyFont="1" applyBorder="1" applyAlignment="1">
      <alignment vertical="center" shrinkToFit="1"/>
    </xf>
    <xf numFmtId="0" fontId="22" fillId="0" borderId="33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30" xfId="0" applyFont="1" applyFill="1" applyBorder="1" applyAlignment="1">
      <alignment vertical="center" shrinkToFit="1"/>
    </xf>
    <xf numFmtId="0" fontId="22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22" fillId="34" borderId="0" xfId="0" applyFont="1" applyFill="1" applyBorder="1" applyAlignment="1">
      <alignment vertical="center" shrinkToFit="1"/>
    </xf>
    <xf numFmtId="0" fontId="22" fillId="0" borderId="30" xfId="0" applyFont="1" applyFill="1" applyBorder="1" applyAlignment="1">
      <alignment vertical="center" shrinkToFit="1"/>
    </xf>
    <xf numFmtId="0" fontId="22" fillId="34" borderId="28" xfId="0" applyFont="1" applyFill="1" applyBorder="1" applyAlignment="1">
      <alignment vertical="center"/>
    </xf>
    <xf numFmtId="0" fontId="22" fillId="34" borderId="28" xfId="0" applyFont="1" applyFill="1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33" xfId="0" applyFont="1" applyFill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2" fillId="0" borderId="28" xfId="0" applyFont="1" applyFill="1" applyBorder="1" applyAlignment="1">
      <alignment vertical="center"/>
    </xf>
    <xf numFmtId="0" fontId="22" fillId="0" borderId="30" xfId="0" applyFont="1" applyBorder="1" applyAlignment="1">
      <alignment vertical="center" wrapText="1" shrinkToFit="1"/>
    </xf>
    <xf numFmtId="0" fontId="22" fillId="0" borderId="33" xfId="0" applyFont="1" applyBorder="1" applyAlignment="1">
      <alignment vertical="center" wrapText="1" shrinkToFit="1"/>
    </xf>
    <xf numFmtId="0" fontId="22" fillId="0" borderId="30" xfId="0" applyFont="1" applyBorder="1" applyAlignment="1">
      <alignment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 shrinkToFit="1"/>
    </xf>
    <xf numFmtId="0" fontId="22" fillId="0" borderId="11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 shrinkToFit="1"/>
    </xf>
    <xf numFmtId="0" fontId="22" fillId="0" borderId="11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8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/>
    </xf>
    <xf numFmtId="0" fontId="27" fillId="34" borderId="17" xfId="0" applyFont="1" applyFill="1" applyBorder="1" applyAlignment="1">
      <alignment horizontal="center" vertical="center" shrinkToFit="1"/>
    </xf>
    <xf numFmtId="180" fontId="11" fillId="33" borderId="0" xfId="0" applyNumberFormat="1" applyFont="1" applyFill="1" applyBorder="1" applyAlignment="1">
      <alignment horizontal="center" vertical="center" shrinkToFit="1"/>
    </xf>
    <xf numFmtId="180" fontId="11" fillId="0" borderId="19" xfId="0" applyNumberFormat="1" applyFont="1" applyBorder="1" applyAlignment="1" applyProtection="1">
      <alignment horizontal="center" vertical="center" shrinkToFit="1"/>
      <protection/>
    </xf>
    <xf numFmtId="41" fontId="12" fillId="0" borderId="18" xfId="48" applyFont="1" applyBorder="1" applyAlignment="1">
      <alignment vertical="center"/>
    </xf>
    <xf numFmtId="176" fontId="12" fillId="0" borderId="18" xfId="0" applyNumberFormat="1" applyFont="1" applyBorder="1" applyAlignment="1">
      <alignment vertical="center" shrinkToFit="1"/>
    </xf>
    <xf numFmtId="180" fontId="12" fillId="0" borderId="18" xfId="43" applyNumberFormat="1" applyFont="1" applyBorder="1" applyAlignment="1">
      <alignment vertical="center" shrinkToFit="1"/>
    </xf>
    <xf numFmtId="41" fontId="11" fillId="0" borderId="13" xfId="48" applyFont="1" applyBorder="1" applyAlignment="1">
      <alignment vertical="center"/>
    </xf>
    <xf numFmtId="176" fontId="11" fillId="0" borderId="13" xfId="0" applyNumberFormat="1" applyFont="1" applyBorder="1" applyAlignment="1">
      <alignment vertical="center" shrinkToFit="1"/>
    </xf>
    <xf numFmtId="180" fontId="11" fillId="0" borderId="13" xfId="43" applyNumberFormat="1" applyFont="1" applyBorder="1" applyAlignment="1">
      <alignment vertical="center" shrinkToFit="1"/>
    </xf>
    <xf numFmtId="41" fontId="11" fillId="0" borderId="16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 shrinkToFit="1"/>
    </xf>
    <xf numFmtId="180" fontId="11" fillId="0" borderId="17" xfId="43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 shrinkToFit="1"/>
    </xf>
    <xf numFmtId="176" fontId="11" fillId="0" borderId="18" xfId="0" applyNumberFormat="1" applyFont="1" applyBorder="1" applyAlignment="1">
      <alignment vertical="center" shrinkToFit="1"/>
    </xf>
    <xf numFmtId="180" fontId="11" fillId="0" borderId="16" xfId="43" applyNumberFormat="1" applyFont="1" applyBorder="1" applyAlignment="1">
      <alignment vertical="center" shrinkToFit="1"/>
    </xf>
    <xf numFmtId="180" fontId="11" fillId="0" borderId="18" xfId="43" applyNumberFormat="1" applyFont="1" applyBorder="1" applyAlignment="1">
      <alignment vertical="center" shrinkToFit="1"/>
    </xf>
    <xf numFmtId="176" fontId="11" fillId="0" borderId="28" xfId="0" applyNumberFormat="1" applyFont="1" applyBorder="1" applyAlignment="1">
      <alignment vertical="center" shrinkToFit="1"/>
    </xf>
    <xf numFmtId="176" fontId="11" fillId="0" borderId="30" xfId="0" applyNumberFormat="1" applyFont="1" applyBorder="1" applyAlignment="1">
      <alignment vertical="center" shrinkToFit="1"/>
    </xf>
    <xf numFmtId="0" fontId="22" fillId="33" borderId="0" xfId="0" applyFont="1" applyFill="1" applyBorder="1" applyAlignment="1">
      <alignment horizontal="center" vertical="center" shrinkToFit="1"/>
    </xf>
    <xf numFmtId="41" fontId="11" fillId="0" borderId="16" xfId="48" applyFont="1" applyBorder="1" applyAlignment="1">
      <alignment vertical="center"/>
    </xf>
    <xf numFmtId="41" fontId="11" fillId="0" borderId="17" xfId="48" applyFont="1" applyBorder="1" applyAlignment="1">
      <alignment vertical="center"/>
    </xf>
    <xf numFmtId="41" fontId="11" fillId="0" borderId="0" xfId="48" applyFont="1" applyBorder="1" applyAlignment="1">
      <alignment vertical="center"/>
    </xf>
    <xf numFmtId="180" fontId="11" fillId="0" borderId="0" xfId="43" applyNumberFormat="1" applyFont="1" applyBorder="1" applyAlignment="1">
      <alignment vertical="center" shrinkToFit="1"/>
    </xf>
    <xf numFmtId="41" fontId="11" fillId="33" borderId="0" xfId="48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vertical="center" shrinkToFit="1"/>
    </xf>
    <xf numFmtId="41" fontId="11" fillId="0" borderId="18" xfId="48" applyFont="1" applyBorder="1" applyAlignment="1">
      <alignment vertical="center"/>
    </xf>
    <xf numFmtId="0" fontId="11" fillId="0" borderId="18" xfId="0" applyFont="1" applyBorder="1" applyAlignment="1">
      <alignment vertical="center" shrinkToFit="1"/>
    </xf>
    <xf numFmtId="0" fontId="11" fillId="0" borderId="18" xfId="0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179" fontId="11" fillId="0" borderId="16" xfId="0" applyNumberFormat="1" applyFont="1" applyBorder="1" applyAlignment="1">
      <alignment vertical="center"/>
    </xf>
    <xf numFmtId="179" fontId="11" fillId="0" borderId="17" xfId="0" applyNumberFormat="1" applyFont="1" applyBorder="1" applyAlignment="1">
      <alignment vertical="center"/>
    </xf>
    <xf numFmtId="179" fontId="11" fillId="0" borderId="17" xfId="0" applyNumberFormat="1" applyFont="1" applyBorder="1" applyAlignment="1">
      <alignment vertical="center" shrinkToFit="1"/>
    </xf>
    <xf numFmtId="179" fontId="11" fillId="0" borderId="18" xfId="0" applyNumberFormat="1" applyFont="1" applyBorder="1" applyAlignment="1">
      <alignment vertical="center"/>
    </xf>
    <xf numFmtId="179" fontId="11" fillId="0" borderId="18" xfId="0" applyNumberFormat="1" applyFont="1" applyBorder="1" applyAlignment="1">
      <alignment vertical="center" shrinkToFit="1"/>
    </xf>
    <xf numFmtId="180" fontId="11" fillId="0" borderId="17" xfId="0" applyNumberFormat="1" applyFont="1" applyBorder="1" applyAlignment="1">
      <alignment vertical="center" shrinkToFit="1"/>
    </xf>
    <xf numFmtId="180" fontId="11" fillId="0" borderId="18" xfId="0" applyNumberFormat="1" applyFont="1" applyBorder="1" applyAlignment="1">
      <alignment vertical="center" shrinkToFit="1"/>
    </xf>
    <xf numFmtId="41" fontId="5" fillId="0" borderId="24" xfId="48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1" xfId="48" applyNumberFormat="1" applyFont="1" applyFill="1" applyBorder="1" applyAlignment="1">
      <alignment horizontal="center" vertical="center" shrinkToFit="1"/>
    </xf>
    <xf numFmtId="41" fontId="11" fillId="0" borderId="37" xfId="48" applyFont="1" applyBorder="1" applyAlignment="1">
      <alignment vertical="center" shrinkToFit="1"/>
    </xf>
    <xf numFmtId="176" fontId="12" fillId="35" borderId="35" xfId="48" applyNumberFormat="1" applyFont="1" applyFill="1" applyBorder="1" applyAlignment="1">
      <alignment vertical="center" shrinkToFit="1"/>
    </xf>
    <xf numFmtId="41" fontId="12" fillId="35" borderId="35" xfId="0" applyNumberFormat="1" applyFont="1" applyFill="1" applyBorder="1" applyAlignment="1">
      <alignment vertical="center" shrinkToFit="1"/>
    </xf>
    <xf numFmtId="41" fontId="11" fillId="0" borderId="25" xfId="0" applyNumberFormat="1" applyFont="1" applyBorder="1" applyAlignment="1">
      <alignment vertical="center" shrinkToFit="1"/>
    </xf>
    <xf numFmtId="41" fontId="11" fillId="0" borderId="24" xfId="0" applyNumberFormat="1" applyFont="1" applyBorder="1" applyAlignment="1">
      <alignment vertical="center" shrinkToFit="1"/>
    </xf>
    <xf numFmtId="41" fontId="12" fillId="35" borderId="25" xfId="0" applyNumberFormat="1" applyFont="1" applyFill="1" applyBorder="1" applyAlignment="1">
      <alignment vertical="center" shrinkToFit="1"/>
    </xf>
    <xf numFmtId="176" fontId="12" fillId="35" borderId="25" xfId="48" applyNumberFormat="1" applyFont="1" applyFill="1" applyBorder="1" applyAlignment="1">
      <alignment vertical="center" shrinkToFit="1"/>
    </xf>
    <xf numFmtId="176" fontId="12" fillId="0" borderId="25" xfId="48" applyNumberFormat="1" applyFont="1" applyBorder="1" applyAlignment="1">
      <alignment vertical="center" shrinkToFit="1"/>
    </xf>
    <xf numFmtId="181" fontId="0" fillId="0" borderId="67" xfId="0" applyNumberFormat="1" applyBorder="1" applyAlignment="1">
      <alignment vertical="center"/>
    </xf>
    <xf numFmtId="41" fontId="11" fillId="0" borderId="25" xfId="0" applyNumberFormat="1" applyFont="1" applyFill="1" applyBorder="1" applyAlignment="1">
      <alignment vertical="center" shrinkToFit="1"/>
    </xf>
    <xf numFmtId="181" fontId="0" fillId="0" borderId="65" xfId="0" applyNumberFormat="1" applyBorder="1" applyAlignment="1">
      <alignment vertical="center"/>
    </xf>
    <xf numFmtId="41" fontId="11" fillId="0" borderId="24" xfId="0" applyNumberFormat="1" applyFont="1" applyFill="1" applyBorder="1" applyAlignment="1">
      <alignment vertical="center" shrinkToFit="1"/>
    </xf>
    <xf numFmtId="179" fontId="4" fillId="0" borderId="24" xfId="48" applyNumberFormat="1" applyFont="1" applyBorder="1" applyAlignment="1">
      <alignment vertical="center"/>
    </xf>
    <xf numFmtId="179" fontId="5" fillId="35" borderId="25" xfId="48" applyNumberFormat="1" applyFont="1" applyFill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5" fillId="35" borderId="35" xfId="0" applyNumberFormat="1" applyFont="1" applyFill="1" applyBorder="1" applyAlignment="1">
      <alignment vertical="center"/>
    </xf>
    <xf numFmtId="41" fontId="4" fillId="0" borderId="35" xfId="48" applyFont="1" applyFill="1" applyBorder="1" applyAlignment="1">
      <alignment vertical="center"/>
    </xf>
    <xf numFmtId="41" fontId="4" fillId="0" borderId="37" xfId="48" applyFont="1" applyFill="1" applyBorder="1" applyAlignment="1">
      <alignment vertical="center"/>
    </xf>
    <xf numFmtId="176" fontId="4" fillId="0" borderId="24" xfId="48" applyNumberFormat="1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41" fontId="11" fillId="0" borderId="47" xfId="48" applyFont="1" applyBorder="1" applyAlignment="1">
      <alignment vertical="center"/>
    </xf>
    <xf numFmtId="176" fontId="11" fillId="0" borderId="47" xfId="0" applyNumberFormat="1" applyFont="1" applyBorder="1" applyAlignment="1">
      <alignment vertical="center" shrinkToFit="1"/>
    </xf>
    <xf numFmtId="1" fontId="6" fillId="0" borderId="42" xfId="43" applyNumberFormat="1" applyFont="1" applyBorder="1" applyAlignment="1">
      <alignment vertical="center" shrinkToFit="1"/>
    </xf>
    <xf numFmtId="0" fontId="22" fillId="0" borderId="58" xfId="0" applyFont="1" applyBorder="1" applyAlignment="1">
      <alignment vertical="center"/>
    </xf>
    <xf numFmtId="41" fontId="0" fillId="0" borderId="58" xfId="48" applyFont="1" applyBorder="1" applyAlignment="1">
      <alignment vertical="center" shrinkToFit="1"/>
    </xf>
    <xf numFmtId="41" fontId="0" fillId="0" borderId="58" xfId="48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178" fontId="4" fillId="0" borderId="58" xfId="0" applyNumberFormat="1" applyFont="1" applyBorder="1" applyAlignment="1">
      <alignment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22" fillId="34" borderId="12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1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22" fillId="34" borderId="31" xfId="0" applyFont="1" applyFill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27" fillId="34" borderId="16" xfId="0" applyFont="1" applyFill="1" applyBorder="1" applyAlignment="1">
      <alignment horizontal="center" vertical="center" shrinkToFit="1"/>
    </xf>
    <xf numFmtId="0" fontId="27" fillId="34" borderId="15" xfId="0" applyFont="1" applyFill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34" borderId="32" xfId="0" applyFont="1" applyFill="1" applyBorder="1" applyAlignment="1">
      <alignment horizontal="center" vertical="center" shrinkToFit="1"/>
    </xf>
    <xf numFmtId="0" fontId="27" fillId="34" borderId="28" xfId="0" applyFont="1" applyFill="1" applyBorder="1" applyAlignment="1">
      <alignment horizontal="center" vertical="center" shrinkToFit="1"/>
    </xf>
    <xf numFmtId="0" fontId="27" fillId="34" borderId="14" xfId="0" applyFont="1" applyFill="1" applyBorder="1" applyAlignment="1">
      <alignment horizontal="center" vertical="center" wrapText="1" shrinkToFit="1"/>
    </xf>
    <xf numFmtId="0" fontId="22" fillId="34" borderId="10" xfId="0" applyFont="1" applyFill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41" fontId="13" fillId="0" borderId="69" xfId="48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34" borderId="70" xfId="0" applyFont="1" applyFill="1" applyBorder="1" applyAlignment="1">
      <alignment horizontal="center" vertical="center"/>
    </xf>
    <xf numFmtId="0" fontId="1" fillId="34" borderId="6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 shrinkToFit="1"/>
    </xf>
    <xf numFmtId="182" fontId="1" fillId="0" borderId="58" xfId="0" applyNumberFormat="1" applyFont="1" applyBorder="1" applyAlignment="1">
      <alignment vertical="center" shrinkToFit="1"/>
    </xf>
    <xf numFmtId="192" fontId="1" fillId="0" borderId="58" xfId="0" applyNumberFormat="1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7" xfId="0" applyFont="1" applyBorder="1" applyAlignment="1">
      <alignment vertical="center" wrapText="1" shrinkToFit="1"/>
    </xf>
    <xf numFmtId="0" fontId="1" fillId="0" borderId="57" xfId="0" applyFont="1" applyBorder="1" applyAlignment="1">
      <alignment vertical="center" wrapText="1"/>
    </xf>
    <xf numFmtId="0" fontId="1" fillId="0" borderId="71" xfId="0" applyFont="1" applyBorder="1" applyAlignment="1">
      <alignment vertical="center"/>
    </xf>
    <xf numFmtId="182" fontId="1" fillId="0" borderId="59" xfId="0" applyNumberFormat="1" applyFont="1" applyBorder="1" applyAlignment="1">
      <alignment vertical="center" shrinkToFit="1"/>
    </xf>
    <xf numFmtId="192" fontId="1" fillId="0" borderId="59" xfId="0" applyNumberFormat="1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/>
    </xf>
    <xf numFmtId="0" fontId="22" fillId="34" borderId="42" xfId="0" applyFont="1" applyFill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 wrapText="1" shrinkToFi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7" fillId="34" borderId="47" xfId="0" applyFont="1" applyFill="1" applyBorder="1" applyAlignment="1">
      <alignment horizontal="center" vertical="center" wrapText="1"/>
    </xf>
    <xf numFmtId="0" fontId="18" fillId="34" borderId="47" xfId="0" applyNumberFormat="1" applyFont="1" applyFill="1" applyBorder="1" applyAlignment="1">
      <alignment vertical="center" shrinkToFit="1"/>
    </xf>
    <xf numFmtId="0" fontId="18" fillId="34" borderId="57" xfId="0" applyFont="1" applyFill="1" applyBorder="1" applyAlignment="1">
      <alignment vertical="center" shrinkToFit="1"/>
    </xf>
    <xf numFmtId="182" fontId="18" fillId="34" borderId="58" xfId="0" applyNumberFormat="1" applyFont="1" applyFill="1" applyBorder="1" applyAlignment="1">
      <alignment vertical="center" shrinkToFit="1"/>
    </xf>
    <xf numFmtId="192" fontId="18" fillId="34" borderId="58" xfId="0" applyNumberFormat="1" applyFont="1" applyFill="1" applyBorder="1" applyAlignment="1">
      <alignment vertical="center" shrinkToFit="1"/>
    </xf>
    <xf numFmtId="0" fontId="1" fillId="0" borderId="47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7" fillId="34" borderId="47" xfId="0" applyFont="1" applyFill="1" applyBorder="1" applyAlignment="1">
      <alignment horizontal="center" vertical="center" shrinkToFit="1"/>
    </xf>
    <xf numFmtId="0" fontId="18" fillId="34" borderId="58" xfId="0" applyFont="1" applyFill="1" applyBorder="1" applyAlignment="1">
      <alignment vertical="center" shrinkToFit="1"/>
    </xf>
    <xf numFmtId="0" fontId="22" fillId="0" borderId="42" xfId="0" applyFont="1" applyBorder="1" applyAlignment="1">
      <alignment horizontal="center" vertical="center" shrinkToFit="1"/>
    </xf>
    <xf numFmtId="0" fontId="1" fillId="34" borderId="47" xfId="0" applyNumberFormat="1" applyFont="1" applyFill="1" applyBorder="1" applyAlignment="1">
      <alignment vertical="center" shrinkToFit="1"/>
    </xf>
    <xf numFmtId="0" fontId="1" fillId="34" borderId="57" xfId="0" applyFont="1" applyFill="1" applyBorder="1" applyAlignment="1">
      <alignment vertical="center" shrinkToFit="1"/>
    </xf>
    <xf numFmtId="182" fontId="1" fillId="34" borderId="58" xfId="0" applyNumberFormat="1" applyFont="1" applyFill="1" applyBorder="1" applyAlignment="1">
      <alignment vertical="center" shrinkToFit="1"/>
    </xf>
    <xf numFmtId="192" fontId="1" fillId="34" borderId="58" xfId="0" applyNumberFormat="1" applyFont="1" applyFill="1" applyBorder="1" applyAlignment="1">
      <alignment vertical="center" shrinkToFit="1"/>
    </xf>
    <xf numFmtId="0" fontId="1" fillId="34" borderId="47" xfId="0" applyFont="1" applyFill="1" applyBorder="1" applyAlignment="1">
      <alignment horizontal="center" vertical="center" shrinkToFit="1"/>
    </xf>
    <xf numFmtId="0" fontId="1" fillId="34" borderId="47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vertical="center" wrapText="1" shrinkToFit="1"/>
    </xf>
    <xf numFmtId="0" fontId="1" fillId="34" borderId="47" xfId="0" applyFont="1" applyFill="1" applyBorder="1" applyAlignment="1">
      <alignment vertical="center"/>
    </xf>
    <xf numFmtId="0" fontId="1" fillId="34" borderId="71" xfId="0" applyFont="1" applyFill="1" applyBorder="1" applyAlignment="1">
      <alignment horizontal="center" vertical="center"/>
    </xf>
    <xf numFmtId="0" fontId="1" fillId="0" borderId="47" xfId="0" applyNumberFormat="1" applyFont="1" applyBorder="1" applyAlignment="1">
      <alignment vertical="center" shrinkToFit="1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34" borderId="47" xfId="0" applyNumberFormat="1" applyFont="1" applyFill="1" applyBorder="1" applyAlignment="1">
      <alignment horizontal="left" vertical="center" shrinkToFit="1"/>
    </xf>
    <xf numFmtId="0" fontId="22" fillId="0" borderId="47" xfId="0" applyFont="1" applyBorder="1" applyAlignment="1">
      <alignment horizontal="center" vertical="center" wrapText="1"/>
    </xf>
    <xf numFmtId="182" fontId="1" fillId="34" borderId="58" xfId="0" applyNumberFormat="1" applyFont="1" applyFill="1" applyBorder="1" applyAlignment="1">
      <alignment horizontal="center" vertical="center" wrapText="1"/>
    </xf>
    <xf numFmtId="192" fontId="1" fillId="0" borderId="58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81" fontId="0" fillId="0" borderId="27" xfId="0" applyNumberForma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1" fontId="17" fillId="33" borderId="73" xfId="48" applyFont="1" applyFill="1" applyBorder="1" applyAlignment="1">
      <alignment horizontal="right" vertical="center"/>
    </xf>
    <xf numFmtId="41" fontId="1" fillId="0" borderId="0" xfId="48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81" fontId="8" fillId="0" borderId="65" xfId="0" applyNumberFormat="1" applyFont="1" applyBorder="1" applyAlignment="1">
      <alignment vertical="center" shrinkToFit="1"/>
    </xf>
    <xf numFmtId="0" fontId="4" fillId="34" borderId="17" xfId="0" applyFont="1" applyFill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180" fontId="11" fillId="0" borderId="10" xfId="43" applyNumberFormat="1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180" fontId="11" fillId="0" borderId="11" xfId="43" applyNumberFormat="1" applyFont="1" applyBorder="1" applyAlignment="1">
      <alignment vertical="center" shrinkToFit="1"/>
    </xf>
    <xf numFmtId="1" fontId="6" fillId="0" borderId="11" xfId="43" applyNumberFormat="1" applyFont="1" applyBorder="1" applyAlignment="1">
      <alignment vertical="center" shrinkToFit="1"/>
    </xf>
    <xf numFmtId="176" fontId="11" fillId="0" borderId="10" xfId="0" applyNumberFormat="1" applyFont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0" xfId="0" applyFont="1" applyBorder="1" applyAlignment="1">
      <alignment vertical="center"/>
    </xf>
    <xf numFmtId="41" fontId="11" fillId="0" borderId="10" xfId="48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1" fontId="11" fillId="0" borderId="24" xfId="48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shrinkToFit="1"/>
    </xf>
    <xf numFmtId="0" fontId="22" fillId="0" borderId="11" xfId="0" applyFont="1" applyFill="1" applyBorder="1" applyAlignment="1">
      <alignment vertical="center" shrinkToFi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 shrinkToFit="1"/>
    </xf>
    <xf numFmtId="0" fontId="1" fillId="0" borderId="74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center" vertical="center" wrapText="1"/>
    </xf>
    <xf numFmtId="182" fontId="1" fillId="0" borderId="58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 wrapText="1"/>
    </xf>
    <xf numFmtId="0" fontId="1" fillId="0" borderId="74" xfId="0" applyNumberFormat="1" applyFont="1" applyBorder="1" applyAlignment="1">
      <alignment vertical="center" shrinkToFit="1"/>
    </xf>
    <xf numFmtId="0" fontId="1" fillId="0" borderId="74" xfId="0" applyFont="1" applyBorder="1" applyAlignment="1">
      <alignment vertical="center" wrapText="1"/>
    </xf>
    <xf numFmtId="182" fontId="1" fillId="34" borderId="59" xfId="0" applyNumberFormat="1" applyFont="1" applyFill="1" applyBorder="1" applyAlignment="1">
      <alignment horizontal="center" vertical="center" wrapText="1"/>
    </xf>
    <xf numFmtId="192" fontId="1" fillId="0" borderId="59" xfId="0" applyNumberFormat="1" applyFont="1" applyBorder="1" applyAlignment="1">
      <alignment horizontal="center" vertical="center" shrinkToFit="1"/>
    </xf>
    <xf numFmtId="0" fontId="1" fillId="0" borderId="47" xfId="0" applyNumberFormat="1" applyFont="1" applyBorder="1" applyAlignment="1">
      <alignment horizontal="left" vertical="center" shrinkToFit="1"/>
    </xf>
    <xf numFmtId="0" fontId="1" fillId="0" borderId="47" xfId="0" applyFont="1" applyBorder="1" applyAlignment="1">
      <alignment vertical="center" shrinkToFit="1"/>
    </xf>
    <xf numFmtId="0" fontId="6" fillId="0" borderId="58" xfId="0" applyFont="1" applyBorder="1" applyAlignment="1">
      <alignment vertical="center"/>
    </xf>
    <xf numFmtId="176" fontId="4" fillId="0" borderId="0" xfId="48" applyNumberFormat="1" applyFont="1" applyFill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180" fontId="11" fillId="0" borderId="14" xfId="43" applyNumberFormat="1" applyFont="1" applyBorder="1" applyAlignment="1">
      <alignment vertical="center" shrinkToFit="1"/>
    </xf>
    <xf numFmtId="1" fontId="6" fillId="0" borderId="14" xfId="43" applyNumberFormat="1" applyFont="1" applyBorder="1" applyAlignment="1">
      <alignment vertical="center" shrinkToFit="1"/>
    </xf>
    <xf numFmtId="0" fontId="22" fillId="0" borderId="14" xfId="0" applyFont="1" applyFill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181" fontId="0" fillId="0" borderId="4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41" fontId="26" fillId="0" borderId="13" xfId="48" applyFont="1" applyBorder="1" applyAlignment="1">
      <alignment vertical="center"/>
    </xf>
    <xf numFmtId="41" fontId="5" fillId="0" borderId="13" xfId="0" applyNumberFormat="1" applyFont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4" fillId="0" borderId="58" xfId="0" applyFont="1" applyBorder="1" applyAlignment="1">
      <alignment horizontal="right" vertical="center"/>
    </xf>
    <xf numFmtId="41" fontId="5" fillId="0" borderId="13" xfId="48" applyFont="1" applyBorder="1" applyAlignment="1">
      <alignment vertical="center"/>
    </xf>
    <xf numFmtId="180" fontId="5" fillId="0" borderId="13" xfId="43" applyNumberFormat="1" applyFont="1" applyBorder="1" applyAlignment="1">
      <alignment vertical="center" shrinkToFit="1"/>
    </xf>
    <xf numFmtId="1" fontId="10" fillId="0" borderId="13" xfId="43" applyNumberFormat="1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22" fillId="34" borderId="14" xfId="0" applyFont="1" applyFill="1" applyBorder="1" applyAlignment="1">
      <alignment vertical="center"/>
    </xf>
    <xf numFmtId="0" fontId="77" fillId="0" borderId="10" xfId="0" applyFont="1" applyBorder="1" applyAlignment="1">
      <alignment horizontal="center" vertical="center" shrinkToFit="1"/>
    </xf>
    <xf numFmtId="0" fontId="77" fillId="0" borderId="17" xfId="0" applyFont="1" applyBorder="1" applyAlignment="1">
      <alignment horizontal="center" vertical="center" shrinkToFit="1"/>
    </xf>
    <xf numFmtId="0" fontId="77" fillId="0" borderId="30" xfId="0" applyFont="1" applyBorder="1" applyAlignment="1">
      <alignment horizontal="center" vertical="center" shrinkToFit="1"/>
    </xf>
    <xf numFmtId="41" fontId="11" fillId="0" borderId="17" xfId="0" applyNumberFormat="1" applyFont="1" applyBorder="1" applyAlignment="1">
      <alignment vertical="center" shrinkToFit="1"/>
    </xf>
    <xf numFmtId="41" fontId="11" fillId="0" borderId="30" xfId="48" applyFont="1" applyBorder="1" applyAlignment="1">
      <alignment vertical="center"/>
    </xf>
    <xf numFmtId="0" fontId="0" fillId="0" borderId="30" xfId="0" applyBorder="1" applyAlignment="1">
      <alignment vertical="center"/>
    </xf>
    <xf numFmtId="180" fontId="11" fillId="0" borderId="30" xfId="43" applyNumberFormat="1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41" fontId="11" fillId="0" borderId="33" xfId="48" applyFont="1" applyBorder="1" applyAlignment="1">
      <alignment vertical="center"/>
    </xf>
    <xf numFmtId="0" fontId="22" fillId="0" borderId="17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/>
    </xf>
    <xf numFmtId="189" fontId="4" fillId="0" borderId="14" xfId="0" applyNumberFormat="1" applyFont="1" applyBorder="1" applyAlignment="1">
      <alignment horizontal="center" vertical="center" shrinkToFit="1"/>
    </xf>
    <xf numFmtId="190" fontId="4" fillId="0" borderId="14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 shrinkToFit="1"/>
    </xf>
    <xf numFmtId="182" fontId="4" fillId="0" borderId="0" xfId="48" applyNumberFormat="1" applyFont="1" applyBorder="1" applyAlignment="1">
      <alignment horizontal="center" vertical="center" shrinkToFit="1"/>
    </xf>
    <xf numFmtId="0" fontId="78" fillId="34" borderId="16" xfId="0" applyFont="1" applyFill="1" applyBorder="1" applyAlignment="1">
      <alignment horizontal="center" vertical="center" shrinkToFit="1"/>
    </xf>
    <xf numFmtId="41" fontId="79" fillId="0" borderId="16" xfId="48" applyFont="1" applyBorder="1" applyAlignment="1">
      <alignment vertical="center"/>
    </xf>
    <xf numFmtId="41" fontId="79" fillId="0" borderId="16" xfId="0" applyNumberFormat="1" applyFont="1" applyBorder="1" applyAlignment="1">
      <alignment vertical="center"/>
    </xf>
    <xf numFmtId="176" fontId="79" fillId="0" borderId="16" xfId="0" applyNumberFormat="1" applyFont="1" applyBorder="1" applyAlignment="1">
      <alignment vertical="center" shrinkToFit="1"/>
    </xf>
    <xf numFmtId="180" fontId="79" fillId="0" borderId="17" xfId="43" applyNumberFormat="1" applyFont="1" applyBorder="1" applyAlignment="1">
      <alignment vertical="center" shrinkToFit="1"/>
    </xf>
    <xf numFmtId="1" fontId="80" fillId="0" borderId="16" xfId="43" applyNumberFormat="1" applyFont="1" applyBorder="1" applyAlignment="1">
      <alignment vertical="center" shrinkToFit="1"/>
    </xf>
    <xf numFmtId="0" fontId="81" fillId="0" borderId="16" xfId="0" applyFont="1" applyBorder="1" applyAlignment="1">
      <alignment vertical="center"/>
    </xf>
    <xf numFmtId="0" fontId="78" fillId="0" borderId="28" xfId="0" applyFont="1" applyBorder="1" applyAlignment="1">
      <alignment vertical="center" shrinkToFit="1"/>
    </xf>
    <xf numFmtId="41" fontId="81" fillId="0" borderId="14" xfId="48" applyFont="1" applyBorder="1" applyAlignment="1">
      <alignment vertical="center"/>
    </xf>
    <xf numFmtId="41" fontId="81" fillId="0" borderId="14" xfId="48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 shrinkToFit="1"/>
    </xf>
    <xf numFmtId="41" fontId="81" fillId="0" borderId="14" xfId="48" applyFont="1" applyBorder="1" applyAlignment="1">
      <alignment horizontal="center" vertical="center" shrinkToFit="1"/>
    </xf>
    <xf numFmtId="41" fontId="81" fillId="0" borderId="14" xfId="48" applyFont="1" applyBorder="1" applyAlignment="1">
      <alignment vertical="center" shrinkToFit="1"/>
    </xf>
    <xf numFmtId="41" fontId="81" fillId="0" borderId="14" xfId="48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14" xfId="0" applyFont="1" applyBorder="1" applyAlignment="1">
      <alignment vertical="center" shrinkToFit="1"/>
    </xf>
    <xf numFmtId="41" fontId="82" fillId="35" borderId="35" xfId="0" applyNumberFormat="1" applyFont="1" applyFill="1" applyBorder="1" applyAlignment="1">
      <alignment vertical="center" shrinkToFit="1"/>
    </xf>
    <xf numFmtId="0" fontId="78" fillId="34" borderId="17" xfId="0" applyFont="1" applyFill="1" applyBorder="1" applyAlignment="1">
      <alignment horizontal="center" vertical="center" shrinkToFit="1"/>
    </xf>
    <xf numFmtId="41" fontId="79" fillId="0" borderId="17" xfId="48" applyFont="1" applyBorder="1" applyAlignment="1">
      <alignment vertical="center"/>
    </xf>
    <xf numFmtId="41" fontId="79" fillId="0" borderId="17" xfId="0" applyNumberFormat="1" applyFont="1" applyBorder="1" applyAlignment="1">
      <alignment vertical="center"/>
    </xf>
    <xf numFmtId="176" fontId="79" fillId="0" borderId="17" xfId="0" applyNumberFormat="1" applyFont="1" applyBorder="1" applyAlignment="1">
      <alignment vertical="center" shrinkToFit="1"/>
    </xf>
    <xf numFmtId="1" fontId="80" fillId="0" borderId="17" xfId="43" applyNumberFormat="1" applyFont="1" applyBorder="1" applyAlignment="1">
      <alignment vertical="center" shrinkToFit="1"/>
    </xf>
    <xf numFmtId="0" fontId="81" fillId="0" borderId="17" xfId="0" applyFont="1" applyBorder="1" applyAlignment="1">
      <alignment horizontal="center" vertical="center"/>
    </xf>
    <xf numFmtId="0" fontId="78" fillId="0" borderId="30" xfId="0" applyFont="1" applyBorder="1" applyAlignment="1">
      <alignment vertical="center" shrinkToFit="1"/>
    </xf>
    <xf numFmtId="41" fontId="81" fillId="0" borderId="0" xfId="48" applyFont="1" applyBorder="1" applyAlignment="1">
      <alignment vertical="center"/>
    </xf>
    <xf numFmtId="41" fontId="81" fillId="0" borderId="0" xfId="48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shrinkToFit="1"/>
    </xf>
    <xf numFmtId="41" fontId="81" fillId="0" borderId="0" xfId="48" applyFont="1" applyBorder="1" applyAlignment="1">
      <alignment horizontal="center" vertical="center" shrinkToFit="1"/>
    </xf>
    <xf numFmtId="41" fontId="81" fillId="0" borderId="0" xfId="48" applyFont="1" applyBorder="1" applyAlignment="1">
      <alignment vertical="center" shrinkToFit="1"/>
    </xf>
    <xf numFmtId="41" fontId="81" fillId="0" borderId="0" xfId="48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 shrinkToFit="1"/>
    </xf>
    <xf numFmtId="41" fontId="79" fillId="0" borderId="25" xfId="0" applyNumberFormat="1" applyFont="1" applyBorder="1" applyAlignment="1">
      <alignment vertical="center" shrinkToFit="1"/>
    </xf>
    <xf numFmtId="0" fontId="78" fillId="34" borderId="18" xfId="0" applyFont="1" applyFill="1" applyBorder="1" applyAlignment="1">
      <alignment horizontal="center" vertical="center" shrinkToFit="1"/>
    </xf>
    <xf numFmtId="41" fontId="79" fillId="0" borderId="18" xfId="48" applyFont="1" applyBorder="1" applyAlignment="1">
      <alignment vertical="center"/>
    </xf>
    <xf numFmtId="41" fontId="79" fillId="0" borderId="18" xfId="0" applyNumberFormat="1" applyFont="1" applyBorder="1" applyAlignment="1">
      <alignment vertical="center"/>
    </xf>
    <xf numFmtId="176" fontId="79" fillId="0" borderId="18" xfId="0" applyNumberFormat="1" applyFont="1" applyBorder="1" applyAlignment="1">
      <alignment vertical="center" shrinkToFit="1"/>
    </xf>
    <xf numFmtId="180" fontId="79" fillId="0" borderId="18" xfId="43" applyNumberFormat="1" applyFont="1" applyBorder="1" applyAlignment="1">
      <alignment vertical="center" shrinkToFit="1"/>
    </xf>
    <xf numFmtId="1" fontId="80" fillId="0" borderId="18" xfId="43" applyNumberFormat="1" applyFont="1" applyBorder="1" applyAlignment="1">
      <alignment vertical="center" shrinkToFit="1"/>
    </xf>
    <xf numFmtId="0" fontId="81" fillId="0" borderId="18" xfId="0" applyFont="1" applyBorder="1" applyAlignment="1">
      <alignment horizontal="center" vertical="center"/>
    </xf>
    <xf numFmtId="0" fontId="78" fillId="0" borderId="33" xfId="0" applyFont="1" applyBorder="1" applyAlignment="1">
      <alignment vertical="center" shrinkToFit="1"/>
    </xf>
    <xf numFmtId="41" fontId="81" fillId="0" borderId="11" xfId="48" applyFont="1" applyBorder="1" applyAlignment="1">
      <alignment vertical="center"/>
    </xf>
    <xf numFmtId="41" fontId="81" fillId="0" borderId="11" xfId="48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shrinkToFit="1"/>
    </xf>
    <xf numFmtId="41" fontId="81" fillId="0" borderId="11" xfId="48" applyFont="1" applyBorder="1" applyAlignment="1">
      <alignment horizontal="center" vertical="center" shrinkToFit="1"/>
    </xf>
    <xf numFmtId="41" fontId="81" fillId="0" borderId="11" xfId="48" applyFont="1" applyBorder="1" applyAlignment="1">
      <alignment vertical="center" shrinkToFit="1"/>
    </xf>
    <xf numFmtId="41" fontId="81" fillId="0" borderId="11" xfId="48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0" fillId="0" borderId="11" xfId="0" applyFont="1" applyBorder="1" applyAlignment="1">
      <alignment vertical="center" shrinkToFit="1"/>
    </xf>
    <xf numFmtId="41" fontId="79" fillId="0" borderId="24" xfId="0" applyNumberFormat="1" applyFont="1" applyBorder="1" applyAlignment="1">
      <alignment vertical="center" shrinkToFit="1"/>
    </xf>
    <xf numFmtId="0" fontId="81" fillId="0" borderId="12" xfId="0" applyFont="1" applyBorder="1" applyAlignment="1">
      <alignment vertical="center"/>
    </xf>
    <xf numFmtId="0" fontId="78" fillId="0" borderId="18" xfId="0" applyFont="1" applyBorder="1" applyAlignment="1">
      <alignment horizontal="center" vertical="center" shrinkToFit="1"/>
    </xf>
    <xf numFmtId="0" fontId="79" fillId="0" borderId="18" xfId="0" applyFont="1" applyBorder="1" applyAlignment="1">
      <alignment vertical="center" shrinkToFit="1"/>
    </xf>
    <xf numFmtId="0" fontId="81" fillId="0" borderId="31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41" fontId="8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41" fontId="81" fillId="0" borderId="0" xfId="48" applyNumberFormat="1" applyFont="1" applyBorder="1" applyAlignment="1">
      <alignment vertical="center"/>
    </xf>
    <xf numFmtId="41" fontId="82" fillId="35" borderId="25" xfId="0" applyNumberFormat="1" applyFont="1" applyFill="1" applyBorder="1" applyAlignment="1">
      <alignment vertical="center" shrinkToFit="1"/>
    </xf>
    <xf numFmtId="0" fontId="79" fillId="0" borderId="17" xfId="0" applyFont="1" applyBorder="1" applyAlignment="1">
      <alignment vertical="center" shrinkToFit="1"/>
    </xf>
    <xf numFmtId="180" fontId="79" fillId="0" borderId="16" xfId="43" applyNumberFormat="1" applyFont="1" applyBorder="1" applyAlignment="1">
      <alignment vertical="center" shrinkToFit="1"/>
    </xf>
    <xf numFmtId="0" fontId="81" fillId="34" borderId="12" xfId="0" applyFont="1" applyFill="1" applyBorder="1" applyAlignment="1">
      <alignment vertical="center"/>
    </xf>
    <xf numFmtId="0" fontId="78" fillId="34" borderId="28" xfId="0" applyFont="1" applyFill="1" applyBorder="1" applyAlignment="1">
      <alignment horizontal="left" vertical="center"/>
    </xf>
    <xf numFmtId="41" fontId="81" fillId="34" borderId="14" xfId="0" applyNumberFormat="1" applyFont="1" applyFill="1" applyBorder="1" applyAlignment="1">
      <alignment horizontal="right" vertical="center"/>
    </xf>
    <xf numFmtId="0" fontId="81" fillId="34" borderId="14" xfId="0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 shrinkToFit="1"/>
    </xf>
    <xf numFmtId="41" fontId="81" fillId="0" borderId="14" xfId="48" applyFont="1" applyBorder="1" applyAlignment="1">
      <alignment horizontal="right" vertical="center"/>
    </xf>
    <xf numFmtId="41" fontId="80" fillId="0" borderId="14" xfId="48" applyFont="1" applyBorder="1" applyAlignment="1">
      <alignment horizontal="right" vertical="center" shrinkToFit="1"/>
    </xf>
    <xf numFmtId="0" fontId="81" fillId="34" borderId="10" xfId="0" applyFont="1" applyFill="1" applyBorder="1" applyAlignment="1">
      <alignment vertical="center"/>
    </xf>
    <xf numFmtId="0" fontId="78" fillId="34" borderId="30" xfId="0" applyFont="1" applyFill="1" applyBorder="1" applyAlignment="1">
      <alignment horizontal="left" vertical="center"/>
    </xf>
    <xf numFmtId="0" fontId="81" fillId="34" borderId="0" xfId="0" applyFont="1" applyFill="1" applyBorder="1" applyAlignment="1">
      <alignment horizontal="center" vertical="center" shrinkToFit="1"/>
    </xf>
    <xf numFmtId="41" fontId="81" fillId="0" borderId="0" xfId="48" applyFont="1" applyBorder="1" applyAlignment="1">
      <alignment horizontal="right" vertical="center"/>
    </xf>
    <xf numFmtId="41" fontId="80" fillId="0" borderId="0" xfId="48" applyFont="1" applyBorder="1" applyAlignment="1">
      <alignment horizontal="right" vertical="center" shrinkToFit="1"/>
    </xf>
    <xf numFmtId="0" fontId="81" fillId="34" borderId="11" xfId="0" applyFont="1" applyFill="1" applyBorder="1" applyAlignment="1">
      <alignment horizontal="center" vertical="center" shrinkToFit="1"/>
    </xf>
    <xf numFmtId="41" fontId="81" fillId="0" borderId="11" xfId="48" applyFont="1" applyBorder="1" applyAlignment="1">
      <alignment horizontal="right" vertical="center"/>
    </xf>
    <xf numFmtId="0" fontId="78" fillId="0" borderId="16" xfId="0" applyFont="1" applyFill="1" applyBorder="1" applyAlignment="1">
      <alignment horizontal="center" vertical="center" shrinkToFit="1"/>
    </xf>
    <xf numFmtId="0" fontId="80" fillId="0" borderId="16" xfId="0" applyFont="1" applyBorder="1" applyAlignment="1">
      <alignment vertical="center"/>
    </xf>
    <xf numFmtId="0" fontId="78" fillId="0" borderId="14" xfId="0" applyFont="1" applyFill="1" applyBorder="1" applyAlignment="1">
      <alignment vertical="center"/>
    </xf>
    <xf numFmtId="41" fontId="80" fillId="0" borderId="14" xfId="48" applyFont="1" applyFill="1" applyBorder="1" applyAlignment="1">
      <alignment vertical="center" shrinkToFit="1"/>
    </xf>
    <xf numFmtId="41" fontId="80" fillId="0" borderId="14" xfId="48" applyFont="1" applyFill="1" applyBorder="1" applyAlignment="1">
      <alignment vertical="center"/>
    </xf>
    <xf numFmtId="0" fontId="80" fillId="0" borderId="14" xfId="0" applyFont="1" applyFill="1" applyBorder="1" applyAlignment="1">
      <alignment horizontal="center" vertical="center"/>
    </xf>
    <xf numFmtId="178" fontId="80" fillId="0" borderId="14" xfId="0" applyNumberFormat="1" applyFont="1" applyFill="1" applyBorder="1" applyAlignment="1">
      <alignment vertical="center" shrinkToFit="1"/>
    </xf>
    <xf numFmtId="0" fontId="80" fillId="0" borderId="14" xfId="0" applyFont="1" applyFill="1" applyBorder="1" applyAlignment="1">
      <alignment horizontal="center" vertical="center" shrinkToFit="1"/>
    </xf>
    <xf numFmtId="0" fontId="80" fillId="0" borderId="14" xfId="0" applyFont="1" applyFill="1" applyBorder="1" applyAlignment="1">
      <alignment vertical="center"/>
    </xf>
    <xf numFmtId="0" fontId="80" fillId="0" borderId="14" xfId="0" applyFont="1" applyFill="1" applyBorder="1" applyAlignment="1">
      <alignment vertical="center" shrinkToFit="1"/>
    </xf>
    <xf numFmtId="0" fontId="78" fillId="0" borderId="17" xfId="0" applyFont="1" applyFill="1" applyBorder="1" applyAlignment="1">
      <alignment horizontal="center" vertical="center" shrinkToFit="1"/>
    </xf>
    <xf numFmtId="0" fontId="78" fillId="0" borderId="30" xfId="0" applyFont="1" applyFill="1" applyBorder="1" applyAlignment="1">
      <alignment vertical="center" shrinkToFit="1"/>
    </xf>
    <xf numFmtId="41" fontId="81" fillId="0" borderId="0" xfId="48" applyFont="1" applyFill="1" applyBorder="1" applyAlignment="1">
      <alignment vertical="center"/>
    </xf>
    <xf numFmtId="41" fontId="81" fillId="0" borderId="0" xfId="48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shrinkToFit="1"/>
    </xf>
    <xf numFmtId="41" fontId="81" fillId="0" borderId="0" xfId="48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 shrinkToFit="1"/>
    </xf>
    <xf numFmtId="41" fontId="79" fillId="0" borderId="25" xfId="0" applyNumberFormat="1" applyFont="1" applyFill="1" applyBorder="1" applyAlignment="1">
      <alignment vertical="center" shrinkToFit="1"/>
    </xf>
    <xf numFmtId="0" fontId="78" fillId="0" borderId="31" xfId="0" applyFont="1" applyFill="1" applyBorder="1" applyAlignment="1">
      <alignment horizontal="center" vertical="center" shrinkToFit="1"/>
    </xf>
    <xf numFmtId="0" fontId="79" fillId="0" borderId="18" xfId="0" applyFont="1" applyBorder="1" applyAlignment="1">
      <alignment vertical="center"/>
    </xf>
    <xf numFmtId="1" fontId="80" fillId="0" borderId="11" xfId="43" applyNumberFormat="1" applyFont="1" applyBorder="1" applyAlignment="1">
      <alignment vertical="center" shrinkToFit="1"/>
    </xf>
    <xf numFmtId="0" fontId="78" fillId="0" borderId="11" xfId="0" applyFont="1" applyFill="1" applyBorder="1" applyAlignment="1">
      <alignment vertical="center"/>
    </xf>
    <xf numFmtId="41" fontId="80" fillId="0" borderId="11" xfId="48" applyFont="1" applyFill="1" applyBorder="1" applyAlignment="1">
      <alignment vertical="center"/>
    </xf>
    <xf numFmtId="0" fontId="80" fillId="0" borderId="11" xfId="0" applyFont="1" applyFill="1" applyBorder="1" applyAlignment="1">
      <alignment vertical="center"/>
    </xf>
    <xf numFmtId="0" fontId="81" fillId="0" borderId="11" xfId="0" applyFont="1" applyFill="1" applyBorder="1" applyAlignment="1">
      <alignment horizontal="center" vertical="center" shrinkToFit="1"/>
    </xf>
    <xf numFmtId="41" fontId="81" fillId="0" borderId="11" xfId="48" applyFont="1" applyFill="1" applyBorder="1" applyAlignment="1">
      <alignment horizontal="center" vertical="center"/>
    </xf>
    <xf numFmtId="41" fontId="80" fillId="0" borderId="24" xfId="48" applyFont="1" applyFill="1" applyBorder="1" applyAlignment="1">
      <alignment vertical="center"/>
    </xf>
    <xf numFmtId="181" fontId="83" fillId="0" borderId="41" xfId="0" applyNumberFormat="1" applyFont="1" applyBorder="1" applyAlignment="1">
      <alignment vertical="center" shrinkToFit="1"/>
    </xf>
    <xf numFmtId="0" fontId="80" fillId="0" borderId="17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41" fontId="82" fillId="0" borderId="18" xfId="48" applyFont="1" applyBorder="1" applyAlignment="1">
      <alignment vertical="center"/>
    </xf>
    <xf numFmtId="1" fontId="85" fillId="0" borderId="18" xfId="43" applyNumberFormat="1" applyFont="1" applyBorder="1" applyAlignment="1">
      <alignment vertical="center" shrinkToFit="1"/>
    </xf>
    <xf numFmtId="0" fontId="84" fillId="0" borderId="18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41" fontId="84" fillId="0" borderId="11" xfId="48" applyFont="1" applyBorder="1" applyAlignment="1">
      <alignment vertical="center" shrinkToFit="1"/>
    </xf>
    <xf numFmtId="41" fontId="84" fillId="0" borderId="11" xfId="48" applyFont="1" applyBorder="1" applyAlignment="1">
      <alignment vertical="center"/>
    </xf>
    <xf numFmtId="0" fontId="84" fillId="0" borderId="11" xfId="0" applyFont="1" applyBorder="1" applyAlignment="1">
      <alignment horizontal="center" vertical="center"/>
    </xf>
    <xf numFmtId="178" fontId="84" fillId="0" borderId="11" xfId="48" applyNumberFormat="1" applyFont="1" applyBorder="1" applyAlignment="1">
      <alignment vertical="center" shrinkToFit="1"/>
    </xf>
    <xf numFmtId="41" fontId="84" fillId="0" borderId="11" xfId="48" applyFont="1" applyBorder="1" applyAlignment="1">
      <alignment horizontal="center" vertical="center" shrinkToFit="1"/>
    </xf>
    <xf numFmtId="41" fontId="83" fillId="0" borderId="11" xfId="48" applyFont="1" applyBorder="1" applyAlignment="1">
      <alignment vertical="center" shrinkToFit="1"/>
    </xf>
    <xf numFmtId="41" fontId="84" fillId="0" borderId="11" xfId="48" applyFont="1" applyBorder="1" applyAlignment="1">
      <alignment horizontal="right" vertical="center"/>
    </xf>
    <xf numFmtId="41" fontId="82" fillId="0" borderId="24" xfId="48" applyFont="1" applyBorder="1" applyAlignment="1">
      <alignment vertical="center" shrinkToFit="1"/>
    </xf>
    <xf numFmtId="0" fontId="83" fillId="0" borderId="0" xfId="0" applyFont="1" applyBorder="1" applyAlignment="1">
      <alignment vertical="center"/>
    </xf>
    <xf numFmtId="181" fontId="60" fillId="0" borderId="41" xfId="0" applyNumberFormat="1" applyFont="1" applyBorder="1" applyAlignment="1">
      <alignment vertical="center"/>
    </xf>
    <xf numFmtId="0" fontId="81" fillId="0" borderId="14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41" fontId="79" fillId="0" borderId="13" xfId="48" applyFont="1" applyBorder="1" applyAlignment="1">
      <alignment vertical="center"/>
    </xf>
    <xf numFmtId="180" fontId="79" fillId="0" borderId="13" xfId="43" applyNumberFormat="1" applyFont="1" applyBorder="1" applyAlignment="1">
      <alignment vertical="center" shrinkToFit="1"/>
    </xf>
    <xf numFmtId="1" fontId="87" fillId="0" borderId="13" xfId="43" applyNumberFormat="1" applyFont="1" applyBorder="1" applyAlignment="1">
      <alignment vertical="center" shrinkToFit="1"/>
    </xf>
    <xf numFmtId="0" fontId="81" fillId="0" borderId="13" xfId="0" applyFont="1" applyBorder="1" applyAlignment="1">
      <alignment vertical="center"/>
    </xf>
    <xf numFmtId="0" fontId="78" fillId="0" borderId="32" xfId="0" applyFont="1" applyBorder="1" applyAlignment="1">
      <alignment vertical="center"/>
    </xf>
    <xf numFmtId="41" fontId="81" fillId="0" borderId="15" xfId="48" applyFont="1" applyBorder="1" applyAlignment="1">
      <alignment vertical="center" shrinkToFit="1"/>
    </xf>
    <xf numFmtId="41" fontId="81" fillId="0" borderId="15" xfId="48" applyFont="1" applyBorder="1" applyAlignment="1">
      <alignment vertical="center"/>
    </xf>
    <xf numFmtId="0" fontId="81" fillId="0" borderId="15" xfId="0" applyFont="1" applyBorder="1" applyAlignment="1">
      <alignment horizontal="center" vertical="center"/>
    </xf>
    <xf numFmtId="178" fontId="81" fillId="0" borderId="15" xfId="48" applyNumberFormat="1" applyFont="1" applyBorder="1" applyAlignment="1">
      <alignment vertical="center" shrinkToFit="1"/>
    </xf>
    <xf numFmtId="41" fontId="81" fillId="0" borderId="15" xfId="48" applyFont="1" applyBorder="1" applyAlignment="1">
      <alignment horizontal="center" vertical="center"/>
    </xf>
    <xf numFmtId="41" fontId="80" fillId="0" borderId="15" xfId="48" applyFont="1" applyBorder="1" applyAlignment="1">
      <alignment vertical="center" shrinkToFit="1"/>
    </xf>
    <xf numFmtId="41" fontId="81" fillId="0" borderId="15" xfId="48" applyFont="1" applyBorder="1" applyAlignment="1">
      <alignment horizontal="right" vertical="center"/>
    </xf>
    <xf numFmtId="41" fontId="79" fillId="0" borderId="37" xfId="48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78" fillId="0" borderId="17" xfId="0" applyFont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1" fontId="87" fillId="0" borderId="17" xfId="43" applyNumberFormat="1" applyFont="1" applyBorder="1" applyAlignment="1">
      <alignment vertical="center" shrinkToFit="1"/>
    </xf>
    <xf numFmtId="176" fontId="81" fillId="0" borderId="14" xfId="48" applyNumberFormat="1" applyFont="1" applyBorder="1" applyAlignment="1">
      <alignment vertical="center" shrinkToFit="1"/>
    </xf>
    <xf numFmtId="0" fontId="81" fillId="0" borderId="14" xfId="0" applyFont="1" applyBorder="1" applyAlignment="1">
      <alignment vertical="center" shrinkToFit="1"/>
    </xf>
    <xf numFmtId="176" fontId="82" fillId="35" borderId="35" xfId="48" applyNumberFormat="1" applyFont="1" applyFill="1" applyBorder="1" applyAlignment="1">
      <alignment vertical="center" shrinkToFit="1"/>
    </xf>
    <xf numFmtId="0" fontId="78" fillId="0" borderId="17" xfId="0" applyFont="1" applyBorder="1" applyAlignment="1">
      <alignment horizontal="center" vertical="center" shrinkToFit="1"/>
    </xf>
    <xf numFmtId="0" fontId="79" fillId="0" borderId="17" xfId="0" applyFont="1" applyBorder="1" applyAlignment="1">
      <alignment vertical="center"/>
    </xf>
    <xf numFmtId="179" fontId="81" fillId="0" borderId="0" xfId="48" applyNumberFormat="1" applyFont="1" applyBorder="1" applyAlignment="1">
      <alignment vertical="center"/>
    </xf>
    <xf numFmtId="0" fontId="81" fillId="0" borderId="0" xfId="0" applyFont="1" applyBorder="1" applyAlignment="1">
      <alignment vertical="center" shrinkToFit="1"/>
    </xf>
    <xf numFmtId="176" fontId="79" fillId="0" borderId="25" xfId="48" applyNumberFormat="1" applyFont="1" applyBorder="1" applyAlignment="1">
      <alignment vertical="center" shrinkToFit="1"/>
    </xf>
    <xf numFmtId="181" fontId="80" fillId="0" borderId="41" xfId="0" applyNumberFormat="1" applyFont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78" fillId="0" borderId="17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0" fillId="0" borderId="31" xfId="0" applyFont="1" applyBorder="1" applyAlignment="1">
      <alignment vertical="center"/>
    </xf>
    <xf numFmtId="0" fontId="81" fillId="0" borderId="12" xfId="0" applyFont="1" applyBorder="1" applyAlignment="1">
      <alignment horizontal="center" vertical="center"/>
    </xf>
    <xf numFmtId="0" fontId="78" fillId="0" borderId="28" xfId="0" applyFont="1" applyBorder="1" applyAlignment="1">
      <alignment horizontal="left" vertical="center"/>
    </xf>
    <xf numFmtId="41" fontId="81" fillId="0" borderId="14" xfId="48" applyNumberFormat="1" applyFont="1" applyBorder="1" applyAlignment="1">
      <alignment horizontal="right" vertical="center"/>
    </xf>
    <xf numFmtId="0" fontId="88" fillId="0" borderId="33" xfId="0" applyFont="1" applyBorder="1" applyAlignment="1">
      <alignment horizontal="left" vertical="center"/>
    </xf>
    <xf numFmtId="41" fontId="81" fillId="0" borderId="11" xfId="48" applyNumberFormat="1" applyFont="1" applyBorder="1" applyAlignment="1">
      <alignment horizontal="right" vertical="center"/>
    </xf>
    <xf numFmtId="0" fontId="81" fillId="0" borderId="11" xfId="48" applyNumberFormat="1" applyFont="1" applyBorder="1" applyAlignment="1">
      <alignment horizontal="left" vertical="center"/>
    </xf>
    <xf numFmtId="0" fontId="78" fillId="0" borderId="14" xfId="0" applyFont="1" applyFill="1" applyBorder="1" applyAlignment="1">
      <alignment horizontal="center" vertical="center" shrinkToFit="1"/>
    </xf>
    <xf numFmtId="0" fontId="78" fillId="0" borderId="28" xfId="0" applyFont="1" applyBorder="1" applyAlignment="1">
      <alignment horizontal="center" vertical="center"/>
    </xf>
    <xf numFmtId="0" fontId="78" fillId="0" borderId="30" xfId="0" applyFont="1" applyBorder="1" applyAlignment="1">
      <alignment horizontal="left" vertical="center"/>
    </xf>
    <xf numFmtId="41" fontId="81" fillId="0" borderId="0" xfId="48" applyNumberFormat="1" applyFont="1" applyBorder="1" applyAlignment="1">
      <alignment horizontal="right" vertical="center"/>
    </xf>
    <xf numFmtId="0" fontId="81" fillId="0" borderId="0" xfId="0" applyFont="1" applyBorder="1" applyAlignment="1">
      <alignment horizontal="center" vertical="center"/>
    </xf>
    <xf numFmtId="1" fontId="80" fillId="0" borderId="0" xfId="43" applyNumberFormat="1" applyFont="1" applyBorder="1" applyAlignment="1">
      <alignment vertical="center" shrinkToFit="1"/>
    </xf>
    <xf numFmtId="0" fontId="78" fillId="0" borderId="0" xfId="0" applyFont="1" applyFill="1" applyBorder="1" applyAlignment="1">
      <alignment vertical="center" shrinkToFit="1"/>
    </xf>
    <xf numFmtId="41" fontId="81" fillId="0" borderId="0" xfId="48" applyFont="1" applyFill="1" applyBorder="1" applyAlignment="1">
      <alignment vertical="center"/>
    </xf>
    <xf numFmtId="41" fontId="80" fillId="0" borderId="0" xfId="48" applyFont="1" applyFill="1" applyBorder="1" applyAlignment="1">
      <alignment vertical="center" shrinkToFit="1"/>
    </xf>
    <xf numFmtId="0" fontId="81" fillId="0" borderId="10" xfId="0" applyFont="1" applyBorder="1" applyAlignment="1">
      <alignment horizontal="center" vertical="center"/>
    </xf>
    <xf numFmtId="41" fontId="80" fillId="0" borderId="0" xfId="48" applyFont="1" applyBorder="1" applyAlignment="1">
      <alignment vertical="center" shrinkToFit="1"/>
    </xf>
    <xf numFmtId="0" fontId="78" fillId="0" borderId="0" xfId="0" applyFont="1" applyBorder="1" applyAlignment="1">
      <alignment horizontal="left" vertical="center"/>
    </xf>
    <xf numFmtId="41" fontId="82" fillId="16" borderId="35" xfId="0" applyNumberFormat="1" applyFont="1" applyFill="1" applyBorder="1" applyAlignment="1">
      <alignment vertical="center" shrinkToFit="1"/>
    </xf>
    <xf numFmtId="0" fontId="78" fillId="0" borderId="30" xfId="0" applyFont="1" applyFill="1" applyBorder="1" applyAlignment="1">
      <alignment horizontal="left" vertical="center"/>
    </xf>
    <xf numFmtId="41" fontId="81" fillId="0" borderId="0" xfId="48" applyNumberFormat="1" applyFont="1" applyFill="1" applyBorder="1" applyAlignment="1">
      <alignment horizontal="right" vertical="center"/>
    </xf>
    <xf numFmtId="41" fontId="81" fillId="0" borderId="0" xfId="48" applyFont="1" applyFill="1" applyBorder="1" applyAlignment="1">
      <alignment horizontal="right" vertical="center"/>
    </xf>
    <xf numFmtId="41" fontId="80" fillId="0" borderId="0" xfId="48" applyFont="1" applyFill="1" applyBorder="1" applyAlignment="1">
      <alignment horizontal="right" vertical="center" shrinkToFit="1"/>
    </xf>
    <xf numFmtId="181" fontId="80" fillId="0" borderId="27" xfId="0" applyNumberFormat="1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41" fontId="79" fillId="0" borderId="10" xfId="0" applyNumberFormat="1" applyFont="1" applyBorder="1" applyAlignment="1">
      <alignment vertical="center"/>
    </xf>
    <xf numFmtId="1" fontId="80" fillId="0" borderId="30" xfId="43" applyNumberFormat="1" applyFont="1" applyBorder="1" applyAlignment="1">
      <alignment vertical="center" shrinkToFit="1"/>
    </xf>
    <xf numFmtId="0" fontId="78" fillId="0" borderId="10" xfId="0" applyFont="1" applyBorder="1" applyAlignment="1">
      <alignment horizontal="center" vertical="center" shrinkToFit="1"/>
    </xf>
    <xf numFmtId="180" fontId="79" fillId="0" borderId="0" xfId="43" applyNumberFormat="1" applyFont="1" applyBorder="1" applyAlignment="1">
      <alignment vertical="center" shrinkToFit="1"/>
    </xf>
    <xf numFmtId="0" fontId="78" fillId="0" borderId="0" xfId="0" applyFont="1" applyFill="1" applyBorder="1" applyAlignment="1">
      <alignment horizontal="left" vertical="center"/>
    </xf>
    <xf numFmtId="187" fontId="80" fillId="0" borderId="0" xfId="0" applyNumberFormat="1" applyFont="1" applyFill="1" applyBorder="1" applyAlignment="1">
      <alignment vertical="center" shrinkToFit="1"/>
    </xf>
    <xf numFmtId="180" fontId="79" fillId="0" borderId="10" xfId="43" applyNumberFormat="1" applyFont="1" applyBorder="1" applyAlignment="1">
      <alignment vertical="center" shrinkToFit="1"/>
    </xf>
    <xf numFmtId="0" fontId="81" fillId="0" borderId="28" xfId="0" applyFont="1" applyBorder="1" applyAlignment="1">
      <alignment horizontal="center" vertical="center"/>
    </xf>
    <xf numFmtId="41" fontId="81" fillId="0" borderId="14" xfId="0" applyNumberFormat="1" applyFont="1" applyBorder="1" applyAlignment="1">
      <alignment horizontal="right" vertical="center"/>
    </xf>
    <xf numFmtId="0" fontId="81" fillId="0" borderId="14" xfId="0" applyFont="1" applyBorder="1" applyAlignment="1">
      <alignment horizontal="right" vertical="center"/>
    </xf>
    <xf numFmtId="0" fontId="80" fillId="0" borderId="14" xfId="0" applyFont="1" applyBorder="1" applyAlignment="1">
      <alignment horizontal="right" vertical="center" shrinkToFit="1"/>
    </xf>
    <xf numFmtId="0" fontId="81" fillId="0" borderId="30" xfId="0" applyFont="1" applyBorder="1" applyAlignment="1">
      <alignment vertical="center"/>
    </xf>
    <xf numFmtId="0" fontId="81" fillId="0" borderId="30" xfId="0" applyFont="1" applyBorder="1" applyAlignment="1">
      <alignment horizontal="center" vertical="center"/>
    </xf>
    <xf numFmtId="41" fontId="81" fillId="0" borderId="0" xfId="0" applyNumberFormat="1" applyFont="1" applyBorder="1" applyAlignment="1">
      <alignment horizontal="right" vertical="center"/>
    </xf>
    <xf numFmtId="0" fontId="81" fillId="0" borderId="0" xfId="0" applyFont="1" applyBorder="1" applyAlignment="1">
      <alignment horizontal="right" vertical="center"/>
    </xf>
    <xf numFmtId="0" fontId="80" fillId="0" borderId="0" xfId="0" applyFont="1" applyBorder="1" applyAlignment="1">
      <alignment horizontal="right" vertical="center" shrinkToFit="1"/>
    </xf>
    <xf numFmtId="0" fontId="81" fillId="0" borderId="33" xfId="0" applyFont="1" applyBorder="1" applyAlignment="1">
      <alignment horizontal="center" vertical="center"/>
    </xf>
    <xf numFmtId="0" fontId="78" fillId="0" borderId="33" xfId="0" applyFont="1" applyBorder="1" applyAlignment="1">
      <alignment horizontal="left" vertical="center"/>
    </xf>
    <xf numFmtId="41" fontId="81" fillId="0" borderId="11" xfId="0" applyNumberFormat="1" applyFont="1" applyBorder="1" applyAlignment="1">
      <alignment horizontal="right" vertical="center"/>
    </xf>
    <xf numFmtId="0" fontId="81" fillId="0" borderId="11" xfId="0" applyFont="1" applyBorder="1" applyAlignment="1">
      <alignment horizontal="right" vertical="center"/>
    </xf>
    <xf numFmtId="0" fontId="80" fillId="0" borderId="11" xfId="0" applyFont="1" applyBorder="1" applyAlignment="1">
      <alignment horizontal="right" vertical="center" shrinkToFit="1"/>
    </xf>
    <xf numFmtId="0" fontId="78" fillId="0" borderId="16" xfId="0" applyFont="1" applyBorder="1" applyAlignment="1">
      <alignment horizontal="center" vertical="center" shrinkToFit="1"/>
    </xf>
    <xf numFmtId="0" fontId="78" fillId="0" borderId="14" xfId="0" applyFont="1" applyBorder="1" applyAlignment="1">
      <alignment vertical="center"/>
    </xf>
    <xf numFmtId="0" fontId="81" fillId="0" borderId="17" xfId="0" applyFont="1" applyBorder="1" applyAlignment="1">
      <alignment vertical="center"/>
    </xf>
    <xf numFmtId="0" fontId="78" fillId="34" borderId="0" xfId="0" applyFont="1" applyFill="1" applyBorder="1" applyAlignment="1">
      <alignment vertical="center" shrinkToFit="1"/>
    </xf>
    <xf numFmtId="41" fontId="81" fillId="34" borderId="0" xfId="48" applyFont="1" applyFill="1" applyBorder="1" applyAlignment="1">
      <alignment vertical="center"/>
    </xf>
    <xf numFmtId="41" fontId="81" fillId="34" borderId="0" xfId="48" applyFont="1" applyFill="1" applyBorder="1" applyAlignment="1">
      <alignment horizontal="center" vertical="center"/>
    </xf>
    <xf numFmtId="41" fontId="81" fillId="34" borderId="0" xfId="48" applyFont="1" applyFill="1" applyBorder="1" applyAlignment="1">
      <alignment horizontal="center" vertical="center" shrinkToFit="1"/>
    </xf>
    <xf numFmtId="0" fontId="81" fillId="0" borderId="18" xfId="0" applyFont="1" applyBorder="1" applyAlignment="1">
      <alignment vertical="center"/>
    </xf>
    <xf numFmtId="0" fontId="78" fillId="34" borderId="11" xfId="0" applyFont="1" applyFill="1" applyBorder="1" applyAlignment="1">
      <alignment vertical="center" shrinkToFit="1"/>
    </xf>
    <xf numFmtId="41" fontId="81" fillId="34" borderId="11" xfId="48" applyFont="1" applyFill="1" applyBorder="1" applyAlignment="1">
      <alignment vertical="center"/>
    </xf>
    <xf numFmtId="41" fontId="81" fillId="34" borderId="11" xfId="48" applyFont="1" applyFill="1" applyBorder="1" applyAlignment="1">
      <alignment horizontal="center" vertical="center"/>
    </xf>
    <xf numFmtId="41" fontId="81" fillId="34" borderId="11" xfId="48" applyFont="1" applyFill="1" applyBorder="1" applyAlignment="1">
      <alignment horizontal="center" vertical="center" shrinkToFit="1"/>
    </xf>
    <xf numFmtId="1" fontId="80" fillId="0" borderId="28" xfId="43" applyNumberFormat="1" applyFont="1" applyBorder="1" applyAlignment="1">
      <alignment vertical="center" shrinkToFit="1"/>
    </xf>
    <xf numFmtId="0" fontId="78" fillId="0" borderId="28" xfId="0" applyFont="1" applyBorder="1" applyAlignment="1">
      <alignment vertical="center"/>
    </xf>
    <xf numFmtId="41" fontId="81" fillId="34" borderId="14" xfId="48" applyFont="1" applyFill="1" applyBorder="1" applyAlignment="1">
      <alignment vertical="center" shrinkToFit="1"/>
    </xf>
    <xf numFmtId="0" fontId="78" fillId="34" borderId="30" xfId="0" applyFont="1" applyFill="1" applyBorder="1" applyAlignment="1">
      <alignment vertical="center" shrinkToFit="1"/>
    </xf>
    <xf numFmtId="41" fontId="81" fillId="34" borderId="0" xfId="48" applyFont="1" applyFill="1" applyBorder="1" applyAlignment="1">
      <alignment vertical="center"/>
    </xf>
    <xf numFmtId="41" fontId="81" fillId="34" borderId="0" xfId="48" applyFont="1" applyFill="1" applyBorder="1" applyAlignment="1">
      <alignment vertical="center" shrinkToFit="1"/>
    </xf>
    <xf numFmtId="0" fontId="78" fillId="0" borderId="0" xfId="0" applyFont="1" applyBorder="1" applyAlignment="1">
      <alignment horizontal="center" vertical="center" shrinkToFit="1"/>
    </xf>
    <xf numFmtId="1" fontId="80" fillId="0" borderId="33" xfId="43" applyNumberFormat="1" applyFont="1" applyBorder="1" applyAlignment="1">
      <alignment vertical="center" shrinkToFit="1"/>
    </xf>
    <xf numFmtId="0" fontId="78" fillId="34" borderId="33" xfId="0" applyFont="1" applyFill="1" applyBorder="1" applyAlignment="1">
      <alignment vertical="center" shrinkToFit="1"/>
    </xf>
    <xf numFmtId="41" fontId="81" fillId="34" borderId="11" xfId="48" applyFont="1" applyFill="1" applyBorder="1" applyAlignment="1">
      <alignment vertical="center"/>
    </xf>
    <xf numFmtId="41" fontId="81" fillId="34" borderId="11" xfId="48" applyFont="1" applyFill="1" applyBorder="1" applyAlignment="1">
      <alignment vertical="center" shrinkToFit="1"/>
    </xf>
    <xf numFmtId="0" fontId="78" fillId="0" borderId="10" xfId="0" applyFont="1" applyBorder="1" applyAlignment="1">
      <alignment vertical="center"/>
    </xf>
    <xf numFmtId="0" fontId="80" fillId="0" borderId="17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176" fontId="79" fillId="0" borderId="28" xfId="0" applyNumberFormat="1" applyFont="1" applyBorder="1" applyAlignment="1">
      <alignment vertical="center" shrinkToFit="1"/>
    </xf>
    <xf numFmtId="1" fontId="80" fillId="0" borderId="12" xfId="43" applyNumberFormat="1" applyFont="1" applyBorder="1" applyAlignment="1">
      <alignment vertical="center" shrinkToFit="1"/>
    </xf>
    <xf numFmtId="0" fontId="78" fillId="34" borderId="28" xfId="0" applyFont="1" applyFill="1" applyBorder="1" applyAlignment="1">
      <alignment vertical="center" shrinkToFit="1"/>
    </xf>
    <xf numFmtId="41" fontId="81" fillId="34" borderId="14" xfId="48" applyFont="1" applyFill="1" applyBorder="1" applyAlignment="1">
      <alignment vertical="center"/>
    </xf>
    <xf numFmtId="41" fontId="81" fillId="34" borderId="14" xfId="48" applyFont="1" applyFill="1" applyBorder="1" applyAlignment="1">
      <alignment horizontal="center" vertical="center"/>
    </xf>
    <xf numFmtId="41" fontId="81" fillId="34" borderId="14" xfId="48" applyFont="1" applyFill="1" applyBorder="1" applyAlignment="1">
      <alignment horizontal="center" vertical="center" shrinkToFit="1"/>
    </xf>
    <xf numFmtId="41" fontId="81" fillId="34" borderId="14" xfId="48" applyFont="1" applyFill="1" applyBorder="1" applyAlignment="1">
      <alignment vertical="center"/>
    </xf>
    <xf numFmtId="176" fontId="79" fillId="0" borderId="30" xfId="0" applyNumberFormat="1" applyFont="1" applyBorder="1" applyAlignment="1">
      <alignment vertical="center" shrinkToFit="1"/>
    </xf>
    <xf numFmtId="1" fontId="80" fillId="0" borderId="10" xfId="43" applyNumberFormat="1" applyFont="1" applyBorder="1" applyAlignment="1">
      <alignment vertical="center" shrinkToFit="1"/>
    </xf>
    <xf numFmtId="41" fontId="80" fillId="34" borderId="14" xfId="48" applyFont="1" applyFill="1" applyBorder="1" applyAlignment="1">
      <alignment vertical="center"/>
    </xf>
    <xf numFmtId="0" fontId="79" fillId="0" borderId="30" xfId="0" applyFont="1" applyBorder="1" applyAlignment="1">
      <alignment vertical="center" shrinkToFit="1"/>
    </xf>
    <xf numFmtId="176" fontId="79" fillId="0" borderId="25" xfId="48" applyNumberFormat="1" applyFont="1" applyFill="1" applyBorder="1" applyAlignment="1">
      <alignment vertical="center" shrinkToFit="1"/>
    </xf>
    <xf numFmtId="0" fontId="78" fillId="0" borderId="0" xfId="0" applyFont="1" applyBorder="1" applyAlignment="1">
      <alignment vertical="center" shrinkToFit="1"/>
    </xf>
    <xf numFmtId="0" fontId="79" fillId="0" borderId="0" xfId="0" applyFont="1" applyBorder="1" applyAlignment="1">
      <alignment vertical="center" shrinkToFit="1"/>
    </xf>
    <xf numFmtId="0" fontId="79" fillId="0" borderId="33" xfId="0" applyFont="1" applyBorder="1" applyAlignment="1">
      <alignment vertical="center" shrinkToFit="1"/>
    </xf>
    <xf numFmtId="0" fontId="81" fillId="0" borderId="33" xfId="0" applyFont="1" applyBorder="1" applyAlignment="1">
      <alignment vertical="center"/>
    </xf>
    <xf numFmtId="176" fontId="80" fillId="0" borderId="11" xfId="0" applyNumberFormat="1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180" fontId="4" fillId="0" borderId="58" xfId="43" applyNumberFormat="1" applyFont="1" applyBorder="1" applyAlignment="1">
      <alignment vertical="center" shrinkToFit="1"/>
    </xf>
    <xf numFmtId="1" fontId="6" fillId="0" borderId="58" xfId="43" applyNumberFormat="1" applyFont="1" applyBorder="1" applyAlignment="1">
      <alignment vertical="center" shrinkToFit="1"/>
    </xf>
    <xf numFmtId="0" fontId="29" fillId="0" borderId="0" xfId="48" applyNumberFormat="1" applyFont="1" applyBorder="1" applyAlignment="1">
      <alignment horizontal="center" vertical="center"/>
    </xf>
    <xf numFmtId="179" fontId="4" fillId="0" borderId="24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vertical="center" shrinkToFit="1"/>
    </xf>
    <xf numFmtId="179" fontId="11" fillId="0" borderId="31" xfId="0" applyNumberFormat="1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41" fontId="89" fillId="0" borderId="0" xfId="48" applyFont="1" applyBorder="1" applyAlignment="1">
      <alignment vertical="center" shrinkToFit="1"/>
    </xf>
    <xf numFmtId="41" fontId="30" fillId="0" borderId="11" xfId="48" applyFont="1" applyBorder="1" applyAlignment="1">
      <alignment horizontal="right" vertical="center"/>
    </xf>
    <xf numFmtId="181" fontId="8" fillId="0" borderId="27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/>
    </xf>
    <xf numFmtId="41" fontId="1" fillId="0" borderId="11" xfId="48" applyFont="1" applyBorder="1" applyAlignment="1">
      <alignment horizontal="center" vertical="center"/>
    </xf>
    <xf numFmtId="176" fontId="8" fillId="35" borderId="24" xfId="48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vertical="center"/>
    </xf>
    <xf numFmtId="176" fontId="4" fillId="0" borderId="25" xfId="48" applyNumberFormat="1" applyFont="1" applyFill="1" applyBorder="1" applyAlignment="1">
      <alignment vertical="center"/>
    </xf>
    <xf numFmtId="176" fontId="4" fillId="0" borderId="24" xfId="48" applyNumberFormat="1" applyFont="1" applyFill="1" applyBorder="1" applyAlignment="1">
      <alignment vertical="center"/>
    </xf>
    <xf numFmtId="176" fontId="8" fillId="0" borderId="24" xfId="48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25" xfId="0" applyBorder="1" applyAlignment="1">
      <alignment vertical="center"/>
    </xf>
    <xf numFmtId="181" fontId="1" fillId="0" borderId="46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41" fontId="4" fillId="0" borderId="40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80" fontId="1" fillId="0" borderId="74" xfId="43" applyNumberFormat="1" applyFont="1" applyBorder="1" applyAlignment="1">
      <alignment vertical="center"/>
    </xf>
    <xf numFmtId="0" fontId="4" fillId="0" borderId="74" xfId="0" applyFont="1" applyBorder="1" applyAlignment="1">
      <alignment horizontal="right" vertical="center"/>
    </xf>
    <xf numFmtId="0" fontId="1" fillId="0" borderId="59" xfId="0" applyFont="1" applyBorder="1" applyAlignment="1">
      <alignment horizontal="left" vertical="center"/>
    </xf>
    <xf numFmtId="41" fontId="4" fillId="0" borderId="59" xfId="48" applyFont="1" applyBorder="1" applyAlignment="1">
      <alignment vertical="center"/>
    </xf>
    <xf numFmtId="41" fontId="4" fillId="0" borderId="59" xfId="48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59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 shrinkToFit="1"/>
    </xf>
    <xf numFmtId="0" fontId="4" fillId="0" borderId="59" xfId="0" applyNumberFormat="1" applyFont="1" applyBorder="1" applyAlignment="1">
      <alignment horizontal="left" vertical="center"/>
    </xf>
    <xf numFmtId="0" fontId="4" fillId="0" borderId="59" xfId="0" applyNumberFormat="1" applyFont="1" applyBorder="1" applyAlignment="1">
      <alignment horizontal="left" vertical="center" shrinkToFit="1"/>
    </xf>
    <xf numFmtId="41" fontId="4" fillId="0" borderId="59" xfId="48" applyFont="1" applyBorder="1" applyAlignment="1">
      <alignment horizontal="left" vertical="center"/>
    </xf>
    <xf numFmtId="176" fontId="8" fillId="0" borderId="60" xfId="48" applyNumberFormat="1" applyFont="1" applyFill="1" applyBorder="1" applyAlignment="1">
      <alignment vertical="center"/>
    </xf>
    <xf numFmtId="180" fontId="1" fillId="0" borderId="31" xfId="43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41" fontId="4" fillId="0" borderId="47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80" fontId="1" fillId="0" borderId="47" xfId="43" applyNumberFormat="1" applyFont="1" applyBorder="1" applyAlignment="1">
      <alignment vertical="center"/>
    </xf>
    <xf numFmtId="0" fontId="4" fillId="0" borderId="57" xfId="0" applyFont="1" applyBorder="1" applyAlignment="1">
      <alignment horizontal="right" vertical="center"/>
    </xf>
    <xf numFmtId="0" fontId="1" fillId="0" borderId="58" xfId="0" applyFont="1" applyBorder="1" applyAlignment="1">
      <alignment vertical="center" wrapText="1" shrinkToFit="1"/>
    </xf>
    <xf numFmtId="41" fontId="1" fillId="0" borderId="58" xfId="48" applyFont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vertical="center" shrinkToFit="1"/>
    </xf>
    <xf numFmtId="41" fontId="4" fillId="0" borderId="58" xfId="48" applyFont="1" applyBorder="1" applyAlignment="1">
      <alignment horizontal="left" vertical="center"/>
    </xf>
    <xf numFmtId="176" fontId="8" fillId="35" borderId="66" xfId="48" applyNumberFormat="1" applyFont="1" applyFill="1" applyBorder="1" applyAlignment="1">
      <alignment vertical="center"/>
    </xf>
    <xf numFmtId="181" fontId="1" fillId="0" borderId="46" xfId="0" applyNumberFormat="1" applyFont="1" applyBorder="1" applyAlignment="1">
      <alignment vertical="center" shrinkToFit="1"/>
    </xf>
    <xf numFmtId="0" fontId="8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1" fontId="4" fillId="0" borderId="42" xfId="48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80" fontId="4" fillId="0" borderId="47" xfId="43" applyNumberFormat="1" applyFont="1" applyBorder="1" applyAlignment="1">
      <alignment vertical="center" shrinkToFit="1"/>
    </xf>
    <xf numFmtId="0" fontId="11" fillId="0" borderId="58" xfId="0" applyFont="1" applyBorder="1" applyAlignment="1">
      <alignment vertical="center"/>
    </xf>
    <xf numFmtId="41" fontId="4" fillId="0" borderId="58" xfId="48" applyFont="1" applyBorder="1" applyAlignment="1">
      <alignment vertical="center" shrinkToFit="1"/>
    </xf>
    <xf numFmtId="178" fontId="4" fillId="0" borderId="58" xfId="48" applyNumberFormat="1" applyFont="1" applyBorder="1" applyAlignment="1">
      <alignment vertical="center" shrinkToFit="1"/>
    </xf>
    <xf numFmtId="41" fontId="4" fillId="0" borderId="58" xfId="48" applyFont="1" applyBorder="1" applyAlignment="1">
      <alignment horizontal="center" vertical="center" shrinkToFit="1"/>
    </xf>
    <xf numFmtId="0" fontId="4" fillId="0" borderId="58" xfId="48" applyNumberFormat="1" applyFont="1" applyBorder="1" applyAlignment="1">
      <alignment horizontal="center" vertical="center" shrinkToFit="1"/>
    </xf>
    <xf numFmtId="41" fontId="4" fillId="0" borderId="66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41" fontId="4" fillId="0" borderId="74" xfId="48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80" fontId="4" fillId="0" borderId="40" xfId="43" applyNumberFormat="1" applyFont="1" applyBorder="1" applyAlignment="1">
      <alignment vertical="center" shrinkToFit="1"/>
    </xf>
    <xf numFmtId="1" fontId="6" fillId="0" borderId="40" xfId="43" applyNumberFormat="1" applyFont="1" applyBorder="1" applyAlignment="1">
      <alignment vertical="center" shrinkToFit="1"/>
    </xf>
    <xf numFmtId="0" fontId="4" fillId="0" borderId="40" xfId="0" applyFont="1" applyBorder="1" applyAlignment="1">
      <alignment vertical="center"/>
    </xf>
    <xf numFmtId="0" fontId="11" fillId="0" borderId="74" xfId="0" applyFont="1" applyFill="1" applyBorder="1" applyAlignment="1">
      <alignment vertical="center"/>
    </xf>
    <xf numFmtId="41" fontId="1" fillId="0" borderId="59" xfId="48" applyFont="1" applyFill="1" applyBorder="1" applyAlignment="1">
      <alignment vertical="center" shrinkToFit="1"/>
    </xf>
    <xf numFmtId="0" fontId="4" fillId="0" borderId="59" xfId="0" applyFont="1" applyFill="1" applyBorder="1" applyAlignment="1">
      <alignment vertical="center"/>
    </xf>
    <xf numFmtId="178" fontId="4" fillId="0" borderId="59" xfId="0" applyNumberFormat="1" applyFont="1" applyFill="1" applyBorder="1" applyAlignment="1">
      <alignment horizontal="center" vertical="center" shrinkToFit="1"/>
    </xf>
    <xf numFmtId="0" fontId="4" fillId="0" borderId="59" xfId="48" applyNumberFormat="1" applyFont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177" fontId="4" fillId="0" borderId="59" xfId="43" applyNumberFormat="1" applyFont="1" applyFill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41" fontId="5" fillId="35" borderId="60" xfId="48" applyFont="1" applyFill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41" fontId="4" fillId="0" borderId="47" xfId="48" applyFont="1" applyBorder="1" applyAlignment="1">
      <alignment vertical="center"/>
    </xf>
    <xf numFmtId="0" fontId="11" fillId="0" borderId="57" xfId="0" applyFont="1" applyFill="1" applyBorder="1" applyAlignment="1">
      <alignment vertical="center" shrinkToFit="1"/>
    </xf>
    <xf numFmtId="41" fontId="1" fillId="0" borderId="58" xfId="48" applyFont="1" applyFill="1" applyBorder="1" applyAlignment="1">
      <alignment vertical="center" shrinkToFit="1"/>
    </xf>
    <xf numFmtId="0" fontId="4" fillId="0" borderId="58" xfId="0" applyFont="1" applyFill="1" applyBorder="1" applyAlignment="1">
      <alignment vertical="center"/>
    </xf>
    <xf numFmtId="0" fontId="1" fillId="0" borderId="58" xfId="48" applyNumberFormat="1" applyFont="1" applyBorder="1" applyAlignment="1">
      <alignment horizontal="center" vertical="center" shrinkToFit="1"/>
    </xf>
    <xf numFmtId="41" fontId="5" fillId="35" borderId="66" xfId="0" applyNumberFormat="1" applyFont="1" applyFill="1" applyBorder="1" applyAlignment="1">
      <alignment vertical="center"/>
    </xf>
    <xf numFmtId="41" fontId="5" fillId="35" borderId="25" xfId="0" applyNumberFormat="1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41" fontId="1" fillId="0" borderId="47" xfId="48" applyFont="1" applyBorder="1" applyAlignment="1">
      <alignment vertical="center"/>
    </xf>
    <xf numFmtId="1" fontId="1" fillId="0" borderId="47" xfId="43" applyNumberFormat="1" applyFont="1" applyBorder="1" applyAlignment="1">
      <alignment vertical="center" shrinkToFit="1"/>
    </xf>
    <xf numFmtId="0" fontId="11" fillId="0" borderId="57" xfId="0" applyFont="1" applyBorder="1" applyAlignment="1">
      <alignment vertical="center"/>
    </xf>
    <xf numFmtId="41" fontId="1" fillId="0" borderId="58" xfId="48" applyFont="1" applyBorder="1" applyAlignment="1">
      <alignment vertical="center" shrinkToFit="1"/>
    </xf>
    <xf numFmtId="41" fontId="1" fillId="0" borderId="58" xfId="48" applyFont="1" applyBorder="1" applyAlignment="1">
      <alignment vertical="center"/>
    </xf>
    <xf numFmtId="178" fontId="1" fillId="0" borderId="58" xfId="0" applyNumberFormat="1" applyFont="1" applyBorder="1" applyAlignment="1">
      <alignment vertical="center" shrinkToFit="1"/>
    </xf>
    <xf numFmtId="0" fontId="1" fillId="0" borderId="58" xfId="0" applyFont="1" applyBorder="1" applyAlignment="1">
      <alignment horizontal="center" vertical="center" shrinkToFit="1"/>
    </xf>
    <xf numFmtId="181" fontId="0" fillId="0" borderId="72" xfId="0" applyNumberForma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41" fontId="4" fillId="0" borderId="59" xfId="48" applyFont="1" applyBorder="1" applyAlignment="1">
      <alignment vertical="center" shrinkToFit="1"/>
    </xf>
    <xf numFmtId="41" fontId="4" fillId="0" borderId="59" xfId="48" applyFont="1" applyBorder="1" applyAlignment="1">
      <alignment vertical="center"/>
    </xf>
    <xf numFmtId="178" fontId="4" fillId="0" borderId="59" xfId="48" applyNumberFormat="1" applyFont="1" applyBorder="1" applyAlignment="1">
      <alignment vertical="center" shrinkToFit="1"/>
    </xf>
    <xf numFmtId="41" fontId="1" fillId="0" borderId="59" xfId="48" applyFont="1" applyBorder="1" applyAlignment="1">
      <alignment vertical="center" shrinkToFit="1"/>
    </xf>
    <xf numFmtId="41" fontId="4" fillId="0" borderId="59" xfId="48" applyFont="1" applyBorder="1" applyAlignment="1">
      <alignment horizontal="right" vertical="center"/>
    </xf>
    <xf numFmtId="41" fontId="4" fillId="0" borderId="60" xfId="48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41" fontId="4" fillId="0" borderId="58" xfId="48" applyFont="1" applyFill="1" applyBorder="1" applyAlignment="1">
      <alignment vertical="center" shrinkToFit="1"/>
    </xf>
    <xf numFmtId="41" fontId="4" fillId="0" borderId="58" xfId="48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 shrinkToFit="1"/>
    </xf>
    <xf numFmtId="182" fontId="4" fillId="0" borderId="58" xfId="48" applyNumberFormat="1" applyFont="1" applyFill="1" applyBorder="1" applyAlignment="1">
      <alignment horizontal="center" vertical="center" shrinkToFit="1"/>
    </xf>
    <xf numFmtId="184" fontId="4" fillId="0" borderId="58" xfId="48" applyNumberFormat="1" applyFont="1" applyFill="1" applyBorder="1" applyAlignment="1">
      <alignment horizontal="center" vertical="center" shrinkToFit="1"/>
    </xf>
    <xf numFmtId="41" fontId="4" fillId="0" borderId="58" xfId="48" applyFont="1" applyFill="1" applyBorder="1" applyAlignment="1">
      <alignment vertical="center"/>
    </xf>
    <xf numFmtId="0" fontId="11" fillId="0" borderId="57" xfId="0" applyFont="1" applyBorder="1" applyAlignment="1">
      <alignment vertical="center" shrinkToFit="1"/>
    </xf>
    <xf numFmtId="181" fontId="80" fillId="0" borderId="72" xfId="0" applyNumberFormat="1" applyFont="1" applyBorder="1" applyAlignment="1">
      <alignment vertical="center"/>
    </xf>
    <xf numFmtId="0" fontId="80" fillId="0" borderId="47" xfId="0" applyFont="1" applyBorder="1" applyAlignment="1">
      <alignment horizontal="center" vertical="center"/>
    </xf>
    <xf numFmtId="0" fontId="80" fillId="0" borderId="58" xfId="0" applyFont="1" applyBorder="1" applyAlignment="1">
      <alignment vertical="center"/>
    </xf>
    <xf numFmtId="0" fontId="78" fillId="0" borderId="47" xfId="0" applyFont="1" applyBorder="1" applyAlignment="1">
      <alignment vertical="center"/>
    </xf>
    <xf numFmtId="0" fontId="80" fillId="0" borderId="42" xfId="0" applyFont="1" applyBorder="1" applyAlignment="1">
      <alignment vertical="center"/>
    </xf>
    <xf numFmtId="0" fontId="78" fillId="0" borderId="47" xfId="0" applyFont="1" applyBorder="1" applyAlignment="1">
      <alignment horizontal="center" vertical="center" shrinkToFit="1"/>
    </xf>
    <xf numFmtId="41" fontId="79" fillId="0" borderId="47" xfId="48" applyFont="1" applyBorder="1" applyAlignment="1">
      <alignment vertical="center"/>
    </xf>
    <xf numFmtId="41" fontId="79" fillId="0" borderId="47" xfId="0" applyNumberFormat="1" applyFont="1" applyBorder="1" applyAlignment="1">
      <alignment vertical="center"/>
    </xf>
    <xf numFmtId="0" fontId="79" fillId="0" borderId="47" xfId="0" applyFont="1" applyBorder="1" applyAlignment="1">
      <alignment vertical="center" shrinkToFit="1"/>
    </xf>
    <xf numFmtId="180" fontId="79" fillId="0" borderId="47" xfId="43" applyNumberFormat="1" applyFont="1" applyBorder="1" applyAlignment="1">
      <alignment vertical="center" shrinkToFit="1"/>
    </xf>
    <xf numFmtId="1" fontId="80" fillId="0" borderId="47" xfId="43" applyNumberFormat="1" applyFont="1" applyBorder="1" applyAlignment="1">
      <alignment vertical="center" shrinkToFit="1"/>
    </xf>
    <xf numFmtId="0" fontId="81" fillId="0" borderId="42" xfId="0" applyFont="1" applyBorder="1" applyAlignment="1">
      <alignment vertical="center"/>
    </xf>
    <xf numFmtId="0" fontId="78" fillId="0" borderId="57" xfId="0" applyFont="1" applyBorder="1" applyAlignment="1">
      <alignment horizontal="left" vertical="center"/>
    </xf>
    <xf numFmtId="41" fontId="81" fillId="0" borderId="58" xfId="48" applyNumberFormat="1" applyFont="1" applyBorder="1" applyAlignment="1">
      <alignment horizontal="right" vertical="center"/>
    </xf>
    <xf numFmtId="41" fontId="81" fillId="0" borderId="58" xfId="48" applyFont="1" applyBorder="1" applyAlignment="1">
      <alignment horizontal="center" vertical="center"/>
    </xf>
    <xf numFmtId="0" fontId="81" fillId="0" borderId="58" xfId="0" applyFont="1" applyBorder="1" applyAlignment="1">
      <alignment horizontal="center" vertical="center" shrinkToFit="1"/>
    </xf>
    <xf numFmtId="41" fontId="81" fillId="0" borderId="58" xfId="48" applyFont="1" applyBorder="1" applyAlignment="1">
      <alignment horizontal="center" vertical="center" shrinkToFit="1"/>
    </xf>
    <xf numFmtId="41" fontId="81" fillId="0" borderId="58" xfId="48" applyFont="1" applyBorder="1" applyAlignment="1">
      <alignment horizontal="right" vertical="center"/>
    </xf>
    <xf numFmtId="41" fontId="80" fillId="0" borderId="58" xfId="48" applyFont="1" applyBorder="1" applyAlignment="1">
      <alignment horizontal="right" vertical="center" shrinkToFit="1"/>
    </xf>
    <xf numFmtId="0" fontId="80" fillId="0" borderId="58" xfId="0" applyFont="1" applyBorder="1" applyAlignment="1">
      <alignment vertical="center" shrinkToFit="1"/>
    </xf>
    <xf numFmtId="41" fontId="79" fillId="0" borderId="66" xfId="0" applyNumberFormat="1" applyFont="1" applyBorder="1" applyAlignment="1">
      <alignment vertical="center" shrinkToFit="1"/>
    </xf>
    <xf numFmtId="0" fontId="78" fillId="34" borderId="47" xfId="0" applyFont="1" applyFill="1" applyBorder="1" applyAlignment="1">
      <alignment horizontal="center" vertical="center" shrinkToFit="1"/>
    </xf>
    <xf numFmtId="176" fontId="79" fillId="0" borderId="47" xfId="0" applyNumberFormat="1" applyFont="1" applyBorder="1" applyAlignment="1">
      <alignment vertical="center" shrinkToFit="1"/>
    </xf>
    <xf numFmtId="0" fontId="81" fillId="0" borderId="42" xfId="0" applyFont="1" applyBorder="1" applyAlignment="1">
      <alignment horizontal="center" vertical="center"/>
    </xf>
    <xf numFmtId="0" fontId="78" fillId="0" borderId="57" xfId="0" applyFont="1" applyFill="1" applyBorder="1" applyAlignment="1">
      <alignment horizontal="left" vertical="center"/>
    </xf>
    <xf numFmtId="41" fontId="81" fillId="0" borderId="58" xfId="48" applyNumberFormat="1" applyFont="1" applyFill="1" applyBorder="1" applyAlignment="1">
      <alignment horizontal="right" vertical="center"/>
    </xf>
    <xf numFmtId="41" fontId="81" fillId="0" borderId="58" xfId="48" applyFont="1" applyFill="1" applyBorder="1" applyAlignment="1">
      <alignment horizontal="center" vertical="center"/>
    </xf>
    <xf numFmtId="0" fontId="81" fillId="0" borderId="58" xfId="0" applyFont="1" applyFill="1" applyBorder="1" applyAlignment="1">
      <alignment horizontal="center" vertical="center" shrinkToFit="1"/>
    </xf>
    <xf numFmtId="41" fontId="81" fillId="0" borderId="58" xfId="48" applyFont="1" applyFill="1" applyBorder="1" applyAlignment="1">
      <alignment horizontal="center" vertical="center" shrinkToFit="1"/>
    </xf>
    <xf numFmtId="41" fontId="81" fillId="0" borderId="58" xfId="48" applyFont="1" applyFill="1" applyBorder="1" applyAlignment="1">
      <alignment horizontal="right" vertical="center"/>
    </xf>
    <xf numFmtId="41" fontId="80" fillId="0" borderId="58" xfId="48" applyFont="1" applyFill="1" applyBorder="1" applyAlignment="1">
      <alignment horizontal="right" vertical="center" shrinkToFit="1"/>
    </xf>
    <xf numFmtId="0" fontId="80" fillId="0" borderId="58" xfId="0" applyFont="1" applyFill="1" applyBorder="1" applyAlignment="1">
      <alignment vertical="center"/>
    </xf>
    <xf numFmtId="0" fontId="80" fillId="0" borderId="58" xfId="0" applyFont="1" applyFill="1" applyBorder="1" applyAlignment="1">
      <alignment vertical="center" shrinkToFit="1"/>
    </xf>
    <xf numFmtId="41" fontId="79" fillId="0" borderId="66" xfId="0" applyNumberFormat="1" applyFont="1" applyFill="1" applyBorder="1" applyAlignment="1">
      <alignment vertical="center" shrinkToFit="1"/>
    </xf>
    <xf numFmtId="0" fontId="78" fillId="0" borderId="57" xfId="0" applyFont="1" applyFill="1" applyBorder="1" applyAlignment="1">
      <alignment vertical="center" shrinkToFit="1"/>
    </xf>
    <xf numFmtId="41" fontId="81" fillId="0" borderId="58" xfId="48" applyFont="1" applyFill="1" applyBorder="1" applyAlignment="1">
      <alignment vertical="center"/>
    </xf>
    <xf numFmtId="41" fontId="11" fillId="0" borderId="47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180" fontId="11" fillId="0" borderId="47" xfId="43" applyNumberFormat="1" applyFont="1" applyBorder="1" applyAlignment="1">
      <alignment vertical="center" shrinkToFit="1"/>
    </xf>
    <xf numFmtId="0" fontId="4" fillId="0" borderId="42" xfId="0" applyFont="1" applyBorder="1" applyAlignment="1">
      <alignment vertical="center"/>
    </xf>
    <xf numFmtId="0" fontId="22" fillId="0" borderId="58" xfId="0" applyFont="1" applyBorder="1" applyAlignment="1">
      <alignment vertical="center" shrinkToFit="1"/>
    </xf>
    <xf numFmtId="41" fontId="4" fillId="0" borderId="58" xfId="48" applyFont="1" applyBorder="1" applyAlignment="1">
      <alignment vertical="center"/>
    </xf>
    <xf numFmtId="41" fontId="4" fillId="0" borderId="58" xfId="48" applyFont="1" applyBorder="1" applyAlignment="1">
      <alignment vertical="center"/>
    </xf>
    <xf numFmtId="176" fontId="4" fillId="0" borderId="58" xfId="48" applyNumberFormat="1" applyFont="1" applyBorder="1" applyAlignment="1">
      <alignment vertical="center" shrinkToFit="1"/>
    </xf>
    <xf numFmtId="176" fontId="12" fillId="0" borderId="66" xfId="48" applyNumberFormat="1" applyFont="1" applyBorder="1" applyAlignment="1">
      <alignment vertical="center" shrinkToFit="1"/>
    </xf>
    <xf numFmtId="0" fontId="77" fillId="0" borderId="47" xfId="0" applyFont="1" applyBorder="1" applyAlignment="1">
      <alignment horizontal="center" vertical="center" shrinkToFit="1"/>
    </xf>
    <xf numFmtId="0" fontId="11" fillId="0" borderId="47" xfId="0" applyFont="1" applyBorder="1" applyAlignment="1">
      <alignment vertical="center"/>
    </xf>
    <xf numFmtId="0" fontId="11" fillId="0" borderId="47" xfId="0" applyFont="1" applyBorder="1" applyAlignment="1">
      <alignment vertical="center" shrinkToFit="1"/>
    </xf>
    <xf numFmtId="41" fontId="11" fillId="0" borderId="66" xfId="0" applyNumberFormat="1" applyFont="1" applyBorder="1" applyAlignment="1">
      <alignment vertical="center" shrinkToFit="1"/>
    </xf>
    <xf numFmtId="0" fontId="22" fillId="0" borderId="4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22" fillId="0" borderId="57" xfId="0" applyFont="1" applyBorder="1" applyAlignment="1">
      <alignment vertical="center" shrinkToFit="1"/>
    </xf>
    <xf numFmtId="0" fontId="22" fillId="0" borderId="57" xfId="0" applyFont="1" applyBorder="1" applyAlignment="1">
      <alignment vertical="center" wrapText="1" shrinkToFit="1"/>
    </xf>
    <xf numFmtId="179" fontId="4" fillId="0" borderId="58" xfId="48" applyNumberFormat="1" applyFont="1" applyBorder="1" applyAlignment="1">
      <alignment vertical="center"/>
    </xf>
    <xf numFmtId="0" fontId="4" fillId="0" borderId="58" xfId="48" applyNumberFormat="1" applyFont="1" applyBorder="1" applyAlignment="1">
      <alignment horizontal="center" vertical="center"/>
    </xf>
    <xf numFmtId="179" fontId="4" fillId="0" borderId="66" xfId="48" applyNumberFormat="1" applyFont="1" applyBorder="1" applyAlignment="1">
      <alignment vertical="center"/>
    </xf>
    <xf numFmtId="0" fontId="22" fillId="0" borderId="58" xfId="0" applyFont="1" applyBorder="1" applyAlignment="1">
      <alignment vertical="center" wrapText="1" shrinkToFit="1"/>
    </xf>
    <xf numFmtId="179" fontId="4" fillId="0" borderId="58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shrinkToFit="1"/>
    </xf>
    <xf numFmtId="179" fontId="4" fillId="0" borderId="66" xfId="0" applyNumberFormat="1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center" vertical="center"/>
    </xf>
    <xf numFmtId="179" fontId="11" fillId="0" borderId="47" xfId="0" applyNumberFormat="1" applyFont="1" applyBorder="1" applyAlignment="1">
      <alignment vertical="center"/>
    </xf>
    <xf numFmtId="179" fontId="11" fillId="0" borderId="47" xfId="0" applyNumberFormat="1" applyFont="1" applyBorder="1" applyAlignment="1">
      <alignment vertical="center" shrinkToFit="1"/>
    </xf>
    <xf numFmtId="180" fontId="11" fillId="0" borderId="47" xfId="0" applyNumberFormat="1" applyFont="1" applyBorder="1" applyAlignment="1">
      <alignment vertical="center" shrinkToFit="1"/>
    </xf>
    <xf numFmtId="0" fontId="0" fillId="0" borderId="58" xfId="0" applyFill="1" applyBorder="1" applyAlignment="1">
      <alignment vertical="center"/>
    </xf>
    <xf numFmtId="0" fontId="22" fillId="0" borderId="58" xfId="0" applyFont="1" applyBorder="1" applyAlignment="1">
      <alignment vertical="center" wrapText="1"/>
    </xf>
    <xf numFmtId="0" fontId="22" fillId="0" borderId="57" xfId="0" applyFont="1" applyBorder="1" applyAlignment="1">
      <alignment horizontal="left" vertical="center"/>
    </xf>
    <xf numFmtId="176" fontId="4" fillId="0" borderId="66" xfId="48" applyNumberFormat="1" applyFont="1" applyBorder="1" applyAlignment="1">
      <alignment vertical="center"/>
    </xf>
    <xf numFmtId="41" fontId="12" fillId="0" borderId="47" xfId="48" applyFont="1" applyBorder="1" applyAlignment="1">
      <alignment vertical="center"/>
    </xf>
    <xf numFmtId="176" fontId="12" fillId="0" borderId="47" xfId="0" applyNumberFormat="1" applyFont="1" applyBorder="1" applyAlignment="1">
      <alignment vertical="center" shrinkToFit="1"/>
    </xf>
    <xf numFmtId="180" fontId="12" fillId="0" borderId="42" xfId="43" applyNumberFormat="1" applyFont="1" applyBorder="1" applyAlignment="1">
      <alignment vertical="center" shrinkToFit="1"/>
    </xf>
    <xf numFmtId="1" fontId="10" fillId="0" borderId="47" xfId="43" applyNumberFormat="1" applyFont="1" applyBorder="1" applyAlignment="1">
      <alignment vertical="center" shrinkToFit="1"/>
    </xf>
    <xf numFmtId="0" fontId="9" fillId="0" borderId="47" xfId="0" applyFont="1" applyBorder="1" applyAlignment="1">
      <alignment vertical="center"/>
    </xf>
    <xf numFmtId="176" fontId="18" fillId="0" borderId="10" xfId="0" applyNumberFormat="1" applyFont="1" applyBorder="1" applyAlignment="1">
      <alignment vertical="center" shrinkToFit="1"/>
    </xf>
    <xf numFmtId="176" fontId="1" fillId="0" borderId="12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41" fontId="1" fillId="0" borderId="11" xfId="48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191" fontId="1" fillId="0" borderId="0" xfId="0" applyNumberFormat="1" applyFont="1" applyBorder="1" applyAlignment="1">
      <alignment horizontal="right" vertical="center" shrinkToFit="1"/>
    </xf>
    <xf numFmtId="192" fontId="18" fillId="34" borderId="15" xfId="0" applyNumberFormat="1" applyFont="1" applyFill="1" applyBorder="1" applyAlignment="1">
      <alignment horizontal="right" vertical="center" shrinkToFit="1"/>
    </xf>
    <xf numFmtId="0" fontId="18" fillId="0" borderId="17" xfId="0" applyNumberFormat="1" applyFont="1" applyFill="1" applyBorder="1" applyAlignment="1">
      <alignment vertical="center" wrapText="1" shrinkToFit="1"/>
    </xf>
    <xf numFmtId="0" fontId="18" fillId="0" borderId="0" xfId="0" applyFont="1" applyFill="1" applyBorder="1" applyAlignment="1">
      <alignment vertical="center" shrinkToFit="1"/>
    </xf>
    <xf numFmtId="182" fontId="18" fillId="0" borderId="0" xfId="0" applyNumberFormat="1" applyFont="1" applyFill="1" applyBorder="1" applyAlignment="1">
      <alignment vertical="center" shrinkToFit="1"/>
    </xf>
    <xf numFmtId="192" fontId="18" fillId="0" borderId="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 shrinkToFit="1"/>
    </xf>
    <xf numFmtId="0" fontId="1" fillId="0" borderId="31" xfId="0" applyFont="1" applyBorder="1" applyAlignment="1">
      <alignment vertical="center" wrapText="1"/>
    </xf>
    <xf numFmtId="0" fontId="1" fillId="0" borderId="30" xfId="0" applyNumberFormat="1" applyFont="1" applyBorder="1" applyAlignment="1">
      <alignment vertical="center" wrapText="1" shrinkToFit="1"/>
    </xf>
    <xf numFmtId="41" fontId="1" fillId="34" borderId="12" xfId="48" applyFont="1" applyFill="1" applyBorder="1" applyAlignment="1">
      <alignment vertical="center" shrinkToFit="1"/>
    </xf>
    <xf numFmtId="41" fontId="1" fillId="34" borderId="10" xfId="48" applyFont="1" applyFill="1" applyBorder="1" applyAlignment="1">
      <alignment vertical="center" shrinkToFit="1"/>
    </xf>
    <xf numFmtId="41" fontId="1" fillId="34" borderId="31" xfId="48" applyFont="1" applyFill="1" applyBorder="1" applyAlignment="1">
      <alignment vertical="center" shrinkToFit="1"/>
    </xf>
    <xf numFmtId="41" fontId="1" fillId="0" borderId="12" xfId="48" applyFont="1" applyBorder="1" applyAlignment="1">
      <alignment vertical="center" shrinkToFit="1"/>
    </xf>
    <xf numFmtId="182" fontId="1" fillId="34" borderId="33" xfId="0" applyNumberFormat="1" applyFont="1" applyFill="1" applyBorder="1" applyAlignment="1">
      <alignment horizontal="center" vertical="center" shrinkToFit="1"/>
    </xf>
    <xf numFmtId="187" fontId="1" fillId="34" borderId="11" xfId="0" applyNumberFormat="1" applyFont="1" applyFill="1" applyBorder="1" applyAlignment="1">
      <alignment horizontal="right" vertical="center" shrinkToFit="1"/>
    </xf>
    <xf numFmtId="41" fontId="1" fillId="0" borderId="10" xfId="48" applyFont="1" applyBorder="1" applyAlignment="1">
      <alignment vertical="center" shrinkToFit="1"/>
    </xf>
    <xf numFmtId="196" fontId="1" fillId="34" borderId="0" xfId="0" applyNumberFormat="1" applyFont="1" applyFill="1" applyBorder="1" applyAlignment="1">
      <alignment vertical="center" shrinkToFit="1"/>
    </xf>
    <xf numFmtId="41" fontId="1" fillId="0" borderId="31" xfId="48" applyFont="1" applyBorder="1" applyAlignment="1">
      <alignment vertical="center" shrinkToFit="1"/>
    </xf>
    <xf numFmtId="196" fontId="1" fillId="0" borderId="0" xfId="0" applyNumberFormat="1" applyFont="1" applyBorder="1" applyAlignment="1">
      <alignment vertical="center" shrinkToFit="1"/>
    </xf>
    <xf numFmtId="196" fontId="1" fillId="0" borderId="11" xfId="0" applyNumberFormat="1" applyFont="1" applyBorder="1" applyAlignment="1">
      <alignment vertical="center" shrinkToFit="1"/>
    </xf>
    <xf numFmtId="0" fontId="90" fillId="0" borderId="10" xfId="0" applyFont="1" applyBorder="1" applyAlignment="1">
      <alignment horizontal="center" vertical="center" shrinkToFit="1"/>
    </xf>
    <xf numFmtId="41" fontId="0" fillId="0" borderId="12" xfId="48" applyFont="1" applyBorder="1" applyAlignment="1">
      <alignment vertical="center" shrinkToFit="1"/>
    </xf>
    <xf numFmtId="182" fontId="0" fillId="0" borderId="0" xfId="0" applyNumberFormat="1" applyFont="1" applyBorder="1" applyAlignment="1">
      <alignment vertical="center" shrinkToFit="1"/>
    </xf>
    <xf numFmtId="192" fontId="0" fillId="0" borderId="0" xfId="0" applyNumberFormat="1" applyFont="1" applyBorder="1" applyAlignment="1">
      <alignment vertical="center" shrinkToFit="1"/>
    </xf>
    <xf numFmtId="197" fontId="1" fillId="34" borderId="0" xfId="0" applyNumberFormat="1" applyFont="1" applyFill="1" applyBorder="1" applyAlignment="1">
      <alignment vertical="center" shrinkToFit="1"/>
    </xf>
    <xf numFmtId="198" fontId="1" fillId="34" borderId="0" xfId="0" applyNumberFormat="1" applyFont="1" applyFill="1" applyBorder="1" applyAlignment="1">
      <alignment vertical="center" shrinkToFit="1"/>
    </xf>
    <xf numFmtId="199" fontId="1" fillId="34" borderId="0" xfId="0" applyNumberFormat="1" applyFont="1" applyFill="1" applyBorder="1" applyAlignment="1">
      <alignment vertical="center" shrinkToFit="1"/>
    </xf>
    <xf numFmtId="0" fontId="1" fillId="34" borderId="31" xfId="0" applyNumberFormat="1" applyFont="1" applyFill="1" applyBorder="1" applyAlignment="1">
      <alignment horizontal="center" vertical="center" shrinkToFit="1"/>
    </xf>
    <xf numFmtId="198" fontId="1" fillId="34" borderId="11" xfId="0" applyNumberFormat="1" applyFont="1" applyFill="1" applyBorder="1" applyAlignment="1">
      <alignment vertical="center" shrinkToFit="1"/>
    </xf>
    <xf numFmtId="0" fontId="18" fillId="34" borderId="18" xfId="0" applyFont="1" applyFill="1" applyBorder="1" applyAlignment="1">
      <alignment horizontal="left" vertical="center" wrapText="1" shrinkToFit="1"/>
    </xf>
    <xf numFmtId="0" fontId="78" fillId="36" borderId="12" xfId="0" applyFont="1" applyFill="1" applyBorder="1" applyAlignment="1">
      <alignment horizontal="center" vertical="center" shrinkToFit="1"/>
    </xf>
    <xf numFmtId="0" fontId="78" fillId="36" borderId="17" xfId="0" applyFont="1" applyFill="1" applyBorder="1" applyAlignment="1">
      <alignment horizontal="center" vertical="center"/>
    </xf>
    <xf numFmtId="0" fontId="80" fillId="36" borderId="17" xfId="0" applyFont="1" applyFill="1" applyBorder="1" applyAlignment="1">
      <alignment vertical="center"/>
    </xf>
    <xf numFmtId="0" fontId="80" fillId="36" borderId="0" xfId="0" applyFont="1" applyFill="1" applyBorder="1" applyAlignment="1">
      <alignment vertical="center" shrinkToFit="1"/>
    </xf>
    <xf numFmtId="182" fontId="80" fillId="36" borderId="0" xfId="0" applyNumberFormat="1" applyFont="1" applyFill="1" applyBorder="1" applyAlignment="1">
      <alignment vertical="center" shrinkToFit="1"/>
    </xf>
    <xf numFmtId="192" fontId="80" fillId="36" borderId="0" xfId="0" applyNumberFormat="1" applyFont="1" applyFill="1" applyBorder="1" applyAlignment="1">
      <alignment vertical="center" shrinkToFit="1"/>
    </xf>
    <xf numFmtId="41" fontId="80" fillId="36" borderId="10" xfId="48" applyFont="1" applyFill="1" applyBorder="1" applyAlignment="1">
      <alignment vertical="center" shrinkToFit="1"/>
    </xf>
    <xf numFmtId="0" fontId="78" fillId="36" borderId="10" xfId="0" applyFont="1" applyFill="1" applyBorder="1" applyAlignment="1">
      <alignment horizontal="center" vertical="center" shrinkToFit="1"/>
    </xf>
    <xf numFmtId="0" fontId="78" fillId="36" borderId="31" xfId="0" applyFont="1" applyFill="1" applyBorder="1" applyAlignment="1">
      <alignment horizontal="center" vertical="center" shrinkToFit="1"/>
    </xf>
    <xf numFmtId="0" fontId="78" fillId="36" borderId="18" xfId="0" applyFont="1" applyFill="1" applyBorder="1" applyAlignment="1">
      <alignment horizontal="center" vertical="center"/>
    </xf>
    <xf numFmtId="0" fontId="80" fillId="36" borderId="18" xfId="0" applyFont="1" applyFill="1" applyBorder="1" applyAlignment="1">
      <alignment vertical="center"/>
    </xf>
    <xf numFmtId="0" fontId="80" fillId="36" borderId="11" xfId="0" applyFont="1" applyFill="1" applyBorder="1" applyAlignment="1">
      <alignment vertical="center" shrinkToFit="1"/>
    </xf>
    <xf numFmtId="182" fontId="80" fillId="36" borderId="11" xfId="0" applyNumberFormat="1" applyFont="1" applyFill="1" applyBorder="1" applyAlignment="1">
      <alignment vertical="center" shrinkToFit="1"/>
    </xf>
    <xf numFmtId="192" fontId="80" fillId="36" borderId="11" xfId="0" applyNumberFormat="1" applyFont="1" applyFill="1" applyBorder="1" applyAlignment="1">
      <alignment vertical="center" shrinkToFit="1"/>
    </xf>
    <xf numFmtId="41" fontId="80" fillId="36" borderId="31" xfId="48" applyFont="1" applyFill="1" applyBorder="1" applyAlignment="1">
      <alignment vertical="center" shrinkToFit="1"/>
    </xf>
    <xf numFmtId="0" fontId="78" fillId="0" borderId="14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18" fillId="0" borderId="13" xfId="0" applyFont="1" applyBorder="1" applyAlignment="1">
      <alignment vertical="center" wrapText="1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/>
    </xf>
    <xf numFmtId="0" fontId="18" fillId="0" borderId="74" xfId="0" applyNumberFormat="1" applyFont="1" applyBorder="1" applyAlignment="1">
      <alignment vertical="center" shrinkToFit="1"/>
    </xf>
    <xf numFmtId="0" fontId="1" fillId="0" borderId="74" xfId="0" applyFont="1" applyBorder="1" applyAlignment="1">
      <alignment vertical="center" shrinkToFit="1"/>
    </xf>
    <xf numFmtId="0" fontId="1" fillId="34" borderId="48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 wrapText="1" shrinkToFit="1"/>
    </xf>
    <xf numFmtId="0" fontId="1" fillId="0" borderId="49" xfId="0" applyFont="1" applyBorder="1" applyAlignment="1">
      <alignment horizontal="center" vertical="center"/>
    </xf>
    <xf numFmtId="0" fontId="1" fillId="34" borderId="33" xfId="0" applyNumberFormat="1" applyFont="1" applyFill="1" applyBorder="1" applyAlignment="1">
      <alignment vertical="center" shrinkToFit="1"/>
    </xf>
    <xf numFmtId="0" fontId="18" fillId="34" borderId="33" xfId="0" applyFont="1" applyFill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29" xfId="0" applyFont="1" applyFill="1" applyBorder="1" applyAlignment="1">
      <alignment vertical="center" wrapText="1"/>
    </xf>
    <xf numFmtId="41" fontId="1" fillId="0" borderId="16" xfId="48" applyFont="1" applyBorder="1" applyAlignment="1">
      <alignment horizontal="right" vertical="top" wrapText="1"/>
    </xf>
    <xf numFmtId="41" fontId="1" fillId="0" borderId="17" xfId="48" applyFont="1" applyBorder="1" applyAlignment="1">
      <alignment horizontal="right" vertical="top" wrapText="1"/>
    </xf>
    <xf numFmtId="41" fontId="1" fillId="0" borderId="18" xfId="48" applyFont="1" applyBorder="1" applyAlignment="1">
      <alignment horizontal="right" vertical="top" wrapText="1"/>
    </xf>
    <xf numFmtId="41" fontId="1" fillId="0" borderId="30" xfId="48" applyFont="1" applyFill="1" applyBorder="1" applyAlignment="1">
      <alignment horizontal="right" vertical="top" wrapText="1"/>
    </xf>
    <xf numFmtId="41" fontId="1" fillId="0" borderId="10" xfId="48" applyFont="1" applyBorder="1" applyAlignment="1">
      <alignment horizontal="right" vertical="top" wrapText="1"/>
    </xf>
    <xf numFmtId="41" fontId="1" fillId="0" borderId="31" xfId="48" applyFont="1" applyBorder="1" applyAlignment="1">
      <alignment horizontal="right" vertical="top"/>
    </xf>
    <xf numFmtId="41" fontId="1" fillId="0" borderId="10" xfId="48" applyFont="1" applyBorder="1" applyAlignment="1">
      <alignment horizontal="right" vertical="top"/>
    </xf>
    <xf numFmtId="41" fontId="1" fillId="0" borderId="18" xfId="48" applyFont="1" applyBorder="1" applyAlignment="1">
      <alignment horizontal="right" vertical="top"/>
    </xf>
    <xf numFmtId="41" fontId="1" fillId="0" borderId="29" xfId="48" applyFont="1" applyBorder="1" applyAlignment="1">
      <alignment horizontal="right" vertical="top"/>
    </xf>
    <xf numFmtId="41" fontId="1" fillId="34" borderId="18" xfId="48" applyFont="1" applyFill="1" applyBorder="1" applyAlignment="1">
      <alignment horizontal="right" vertical="top"/>
    </xf>
    <xf numFmtId="41" fontId="1" fillId="0" borderId="12" xfId="48" applyFont="1" applyBorder="1" applyAlignment="1">
      <alignment horizontal="right" vertical="top"/>
    </xf>
    <xf numFmtId="41" fontId="1" fillId="0" borderId="13" xfId="48" applyFont="1" applyBorder="1" applyAlignment="1">
      <alignment horizontal="right" vertical="top"/>
    </xf>
    <xf numFmtId="41" fontId="1" fillId="0" borderId="59" xfId="48" applyFont="1" applyBorder="1" applyAlignment="1">
      <alignment horizontal="right" vertical="top"/>
    </xf>
    <xf numFmtId="41" fontId="1" fillId="0" borderId="0" xfId="48" applyFont="1" applyBorder="1" applyAlignment="1">
      <alignment horizontal="right" vertical="top"/>
    </xf>
    <xf numFmtId="41" fontId="1" fillId="0" borderId="17" xfId="48" applyFont="1" applyFill="1" applyBorder="1" applyAlignment="1">
      <alignment horizontal="right" vertical="top"/>
    </xf>
    <xf numFmtId="41" fontId="1" fillId="0" borderId="11" xfId="48" applyFont="1" applyBorder="1" applyAlignment="1">
      <alignment horizontal="right" vertical="top"/>
    </xf>
    <xf numFmtId="41" fontId="1" fillId="0" borderId="13" xfId="48" applyFont="1" applyBorder="1" applyAlignment="1">
      <alignment horizontal="right" vertical="top" wrapText="1"/>
    </xf>
    <xf numFmtId="41" fontId="1" fillId="34" borderId="17" xfId="48" applyFont="1" applyFill="1" applyBorder="1" applyAlignment="1">
      <alignment horizontal="right" vertical="top" wrapText="1"/>
    </xf>
    <xf numFmtId="41" fontId="1" fillId="0" borderId="29" xfId="48" applyFont="1" applyBorder="1" applyAlignment="1">
      <alignment horizontal="right" vertical="top" wrapText="1"/>
    </xf>
    <xf numFmtId="41" fontId="1" fillId="0" borderId="17" xfId="0" applyNumberFormat="1" applyFont="1" applyFill="1" applyBorder="1" applyAlignment="1">
      <alignment horizontal="center" vertical="top" shrinkToFit="1"/>
    </xf>
    <xf numFmtId="0" fontId="1" fillId="0" borderId="17" xfId="0" applyFont="1" applyBorder="1" applyAlignment="1">
      <alignment vertical="top" shrinkToFit="1"/>
    </xf>
    <xf numFmtId="0" fontId="1" fillId="0" borderId="18" xfId="0" applyFont="1" applyBorder="1" applyAlignment="1">
      <alignment horizontal="center" vertical="top" shrinkToFit="1"/>
    </xf>
    <xf numFmtId="41" fontId="1" fillId="34" borderId="16" xfId="48" applyFont="1" applyFill="1" applyBorder="1" applyAlignment="1">
      <alignment horizontal="right" vertical="top"/>
    </xf>
    <xf numFmtId="41" fontId="1" fillId="34" borderId="17" xfId="48" applyFont="1" applyFill="1" applyBorder="1" applyAlignment="1">
      <alignment horizontal="right" vertical="top"/>
    </xf>
    <xf numFmtId="41" fontId="1" fillId="0" borderId="17" xfId="48" applyFont="1" applyBorder="1" applyAlignment="1">
      <alignment horizontal="right" vertical="top"/>
    </xf>
    <xf numFmtId="41" fontId="1" fillId="0" borderId="16" xfId="48" applyFont="1" applyBorder="1" applyAlignment="1">
      <alignment horizontal="right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1" fontId="1" fillId="0" borderId="33" xfId="48" applyFont="1" applyFill="1" applyBorder="1" applyAlignment="1">
      <alignment horizontal="right" vertical="top" wrapText="1"/>
    </xf>
    <xf numFmtId="41" fontId="1" fillId="0" borderId="18" xfId="48" applyFont="1" applyBorder="1" applyAlignment="1">
      <alignment horizontal="right" vertical="top" shrinkToFit="1"/>
    </xf>
    <xf numFmtId="41" fontId="1" fillId="0" borderId="31" xfId="48" applyFont="1" applyBorder="1" applyAlignment="1">
      <alignment horizontal="right" vertical="top" wrapText="1"/>
    </xf>
    <xf numFmtId="0" fontId="22" fillId="0" borderId="57" xfId="0" applyFont="1" applyFill="1" applyBorder="1" applyAlignment="1">
      <alignment vertical="center" shrinkToFit="1"/>
    </xf>
    <xf numFmtId="0" fontId="27" fillId="34" borderId="42" xfId="0" applyFont="1" applyFill="1" applyBorder="1" applyAlignment="1">
      <alignment horizontal="center" vertical="center" shrinkToFit="1"/>
    </xf>
    <xf numFmtId="41" fontId="1" fillId="34" borderId="47" xfId="48" applyFont="1" applyFill="1" applyBorder="1" applyAlignment="1">
      <alignment horizontal="right" vertical="top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 shrinkToFit="1"/>
    </xf>
    <xf numFmtId="41" fontId="1" fillId="0" borderId="42" xfId="48" applyFont="1" applyBorder="1" applyAlignment="1">
      <alignment vertical="center" shrinkToFit="1"/>
    </xf>
    <xf numFmtId="41" fontId="1" fillId="0" borderId="47" xfId="48" applyFont="1" applyBorder="1" applyAlignment="1">
      <alignment horizontal="right" vertical="top"/>
    </xf>
    <xf numFmtId="0" fontId="8" fillId="34" borderId="30" xfId="0" applyFont="1" applyFill="1" applyBorder="1" applyAlignment="1">
      <alignment horizontal="center" vertical="center" shrinkToFit="1"/>
    </xf>
    <xf numFmtId="182" fontId="8" fillId="34" borderId="0" xfId="0" applyNumberFormat="1" applyFont="1" applyFill="1" applyBorder="1" applyAlignment="1">
      <alignment horizontal="center" vertical="center" shrinkToFit="1"/>
    </xf>
    <xf numFmtId="192" fontId="8" fillId="34" borderId="0" xfId="0" applyNumberFormat="1" applyFont="1" applyFill="1" applyBorder="1" applyAlignment="1">
      <alignment horizontal="center" vertical="center" shrinkToFit="1"/>
    </xf>
    <xf numFmtId="0" fontId="0" fillId="34" borderId="57" xfId="0" applyFont="1" applyFill="1" applyBorder="1" applyAlignment="1">
      <alignment vertical="center" shrinkToFit="1"/>
    </xf>
    <xf numFmtId="41" fontId="1" fillId="34" borderId="47" xfId="48" applyFont="1" applyFill="1" applyBorder="1" applyAlignment="1">
      <alignment horizontal="right" vertical="top"/>
    </xf>
    <xf numFmtId="0" fontId="0" fillId="34" borderId="47" xfId="0" applyFont="1" applyFill="1" applyBorder="1" applyAlignment="1">
      <alignment vertical="center"/>
    </xf>
    <xf numFmtId="0" fontId="1" fillId="34" borderId="47" xfId="0" applyFont="1" applyFill="1" applyBorder="1" applyAlignment="1">
      <alignment vertical="center" shrinkToFit="1"/>
    </xf>
    <xf numFmtId="0" fontId="1" fillId="0" borderId="74" xfId="0" applyFont="1" applyBorder="1" applyAlignment="1">
      <alignment horizontal="center" vertical="center" wrapText="1"/>
    </xf>
    <xf numFmtId="192" fontId="1" fillId="0" borderId="59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74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 shrinkToFit="1"/>
    </xf>
    <xf numFmtId="41" fontId="1" fillId="0" borderId="18" xfId="48" applyFont="1" applyBorder="1" applyAlignment="1">
      <alignment horizontal="right" vertical="top" wrapText="1" shrinkToFit="1"/>
    </xf>
    <xf numFmtId="0" fontId="1" fillId="0" borderId="33" xfId="0" applyFont="1" applyBorder="1" applyAlignment="1">
      <alignment vertical="center" wrapText="1" shrinkToFit="1"/>
    </xf>
    <xf numFmtId="0" fontId="1" fillId="0" borderId="57" xfId="0" applyNumberFormat="1" applyFont="1" applyBorder="1" applyAlignment="1">
      <alignment horizontal="left" vertical="center" wrapText="1" shrinkToFit="1"/>
    </xf>
    <xf numFmtId="182" fontId="1" fillId="0" borderId="59" xfId="0" applyNumberFormat="1" applyFont="1" applyBorder="1" applyAlignment="1">
      <alignment horizontal="center" vertical="center" wrapText="1"/>
    </xf>
    <xf numFmtId="41" fontId="1" fillId="0" borderId="42" xfId="48" applyFont="1" applyBorder="1" applyAlignment="1">
      <alignment horizontal="right" vertical="top" wrapText="1"/>
    </xf>
    <xf numFmtId="0" fontId="22" fillId="0" borderId="42" xfId="0" applyFont="1" applyBorder="1" applyAlignment="1">
      <alignment vertical="center" wrapText="1"/>
    </xf>
    <xf numFmtId="0" fontId="1" fillId="0" borderId="57" xfId="0" applyNumberFormat="1" applyFont="1" applyBorder="1" applyAlignment="1">
      <alignment vertical="center" shrinkToFit="1"/>
    </xf>
    <xf numFmtId="0" fontId="1" fillId="0" borderId="58" xfId="0" applyFont="1" applyBorder="1" applyAlignment="1">
      <alignment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57" xfId="0" applyNumberFormat="1" applyFont="1" applyFill="1" applyBorder="1" applyAlignment="1">
      <alignment vertical="center" shrinkToFit="1"/>
    </xf>
    <xf numFmtId="0" fontId="1" fillId="0" borderId="5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 wrapText="1" shrinkToFit="1"/>
    </xf>
    <xf numFmtId="41" fontId="1" fillId="0" borderId="14" xfId="48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41" fontId="82" fillId="36" borderId="35" xfId="0" applyNumberFormat="1" applyFont="1" applyFill="1" applyBorder="1" applyAlignment="1">
      <alignment vertical="center" shrinkToFit="1"/>
    </xf>
    <xf numFmtId="0" fontId="79" fillId="0" borderId="47" xfId="0" applyFont="1" applyBorder="1" applyAlignment="1">
      <alignment vertical="center"/>
    </xf>
    <xf numFmtId="0" fontId="79" fillId="0" borderId="57" xfId="0" applyFont="1" applyBorder="1" applyAlignment="1">
      <alignment vertical="center" shrinkToFit="1"/>
    </xf>
    <xf numFmtId="1" fontId="80" fillId="0" borderId="58" xfId="43" applyNumberFormat="1" applyFont="1" applyBorder="1" applyAlignment="1">
      <alignment vertical="center" shrinkToFit="1"/>
    </xf>
    <xf numFmtId="0" fontId="81" fillId="0" borderId="57" xfId="0" applyFont="1" applyBorder="1" applyAlignment="1">
      <alignment vertical="center"/>
    </xf>
    <xf numFmtId="0" fontId="78" fillId="0" borderId="57" xfId="0" applyFont="1" applyBorder="1" applyAlignment="1">
      <alignment vertical="center"/>
    </xf>
    <xf numFmtId="0" fontId="80" fillId="0" borderId="66" xfId="0" applyFont="1" applyBorder="1" applyAlignment="1">
      <alignment vertical="center" shrinkToFit="1"/>
    </xf>
    <xf numFmtId="41" fontId="79" fillId="0" borderId="12" xfId="0" applyNumberFormat="1" applyFont="1" applyBorder="1" applyAlignment="1">
      <alignment vertical="center"/>
    </xf>
    <xf numFmtId="1" fontId="80" fillId="0" borderId="14" xfId="43" applyNumberFormat="1" applyFont="1" applyBorder="1" applyAlignment="1">
      <alignment vertical="center" shrinkToFit="1"/>
    </xf>
    <xf numFmtId="0" fontId="80" fillId="0" borderId="28" xfId="0" applyFont="1" applyBorder="1" applyAlignment="1">
      <alignment vertical="center"/>
    </xf>
    <xf numFmtId="176" fontId="82" fillId="36" borderId="35" xfId="48" applyNumberFormat="1" applyFont="1" applyFill="1" applyBorder="1" applyAlignment="1">
      <alignment vertical="center" shrinkToFit="1"/>
    </xf>
    <xf numFmtId="0" fontId="27" fillId="34" borderId="28" xfId="0" applyFont="1" applyFill="1" applyBorder="1" applyAlignment="1">
      <alignment horizontal="center" vertical="center" wrapText="1" shrinkToFit="1"/>
    </xf>
    <xf numFmtId="182" fontId="18" fillId="34" borderId="14" xfId="0" applyNumberFormat="1" applyFont="1" applyFill="1" applyBorder="1" applyAlignment="1">
      <alignment horizontal="right" vertical="center" shrinkToFit="1"/>
    </xf>
    <xf numFmtId="182" fontId="18" fillId="34" borderId="30" xfId="0" applyNumberFormat="1" applyFont="1" applyFill="1" applyBorder="1" applyAlignment="1">
      <alignment vertical="center" shrinkToFit="1"/>
    </xf>
    <xf numFmtId="182" fontId="18" fillId="34" borderId="0" xfId="0" applyNumberFormat="1" applyFont="1" applyFill="1" applyBorder="1" applyAlignment="1">
      <alignment horizontal="right" vertical="center" shrinkToFit="1"/>
    </xf>
    <xf numFmtId="0" fontId="1" fillId="36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1" fontId="21" fillId="0" borderId="42" xfId="48" applyFont="1" applyFill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41" fontId="5" fillId="0" borderId="35" xfId="0" applyNumberFormat="1" applyFont="1" applyFill="1" applyBorder="1" applyAlignment="1">
      <alignment vertical="center"/>
    </xf>
    <xf numFmtId="181" fontId="0" fillId="0" borderId="75" xfId="0" applyNumberForma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2" fillId="0" borderId="54" xfId="0" applyFont="1" applyBorder="1" applyAlignment="1">
      <alignment vertical="center"/>
    </xf>
    <xf numFmtId="181" fontId="1" fillId="0" borderId="72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right"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21" fillId="0" borderId="63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4" fillId="0" borderId="81" xfId="0" applyFont="1" applyBorder="1" applyAlignment="1" applyProtection="1">
      <alignment horizontal="center" vertical="center"/>
      <protection/>
    </xf>
    <xf numFmtId="0" fontId="4" fillId="0" borderId="8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 shrinkToFit="1"/>
    </xf>
    <xf numFmtId="0" fontId="5" fillId="37" borderId="11" xfId="0" applyFont="1" applyFill="1" applyBorder="1" applyAlignment="1">
      <alignment horizontal="center" vertical="center" shrinkToFit="1"/>
    </xf>
    <xf numFmtId="0" fontId="5" fillId="37" borderId="31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85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1" fillId="33" borderId="91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181" fontId="26" fillId="38" borderId="92" xfId="0" applyNumberFormat="1" applyFont="1" applyFill="1" applyBorder="1" applyAlignment="1">
      <alignment horizontal="center" vertical="center"/>
    </xf>
    <xf numFmtId="181" fontId="26" fillId="38" borderId="59" xfId="0" applyNumberFormat="1" applyFont="1" applyFill="1" applyBorder="1" applyAlignment="1">
      <alignment horizontal="center" vertical="center"/>
    </xf>
    <xf numFmtId="181" fontId="26" fillId="38" borderId="48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 shrinkToFit="1"/>
    </xf>
    <xf numFmtId="0" fontId="5" fillId="37" borderId="15" xfId="0" applyFont="1" applyFill="1" applyBorder="1" applyAlignment="1">
      <alignment horizontal="center" vertical="center" shrinkToFit="1"/>
    </xf>
    <xf numFmtId="0" fontId="5" fillId="37" borderId="29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shrinkToFit="1"/>
    </xf>
    <xf numFmtId="0" fontId="5" fillId="37" borderId="13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41" fontId="4" fillId="0" borderId="94" xfId="48" applyFont="1" applyBorder="1" applyAlignment="1" applyProtection="1">
      <alignment horizontal="center" vertical="center" wrapText="1"/>
      <protection/>
    </xf>
    <xf numFmtId="41" fontId="4" fillId="0" borderId="19" xfId="48" applyFont="1" applyBorder="1" applyAlignment="1" applyProtection="1">
      <alignment horizontal="center" vertical="center" wrapText="1"/>
      <protection/>
    </xf>
    <xf numFmtId="0" fontId="4" fillId="0" borderId="94" xfId="0" applyFont="1" applyBorder="1" applyAlignment="1" applyProtection="1">
      <alignment horizontal="center" vertical="center" wrapText="1"/>
      <protection/>
    </xf>
    <xf numFmtId="0" fontId="5" fillId="37" borderId="18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>
      <alignment horizontal="center" vertical="center" shrinkToFit="1"/>
    </xf>
    <xf numFmtId="181" fontId="26" fillId="38" borderId="72" xfId="0" applyNumberFormat="1" applyFont="1" applyFill="1" applyBorder="1" applyAlignment="1">
      <alignment horizontal="center" vertical="center"/>
    </xf>
    <xf numFmtId="181" fontId="26" fillId="38" borderId="58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1" fillId="0" borderId="63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4" fillId="0" borderId="8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1" fontId="11" fillId="0" borderId="63" xfId="48" applyFont="1" applyBorder="1" applyAlignment="1" applyProtection="1">
      <alignment horizontal="center" vertical="center" wrapText="1"/>
      <protection/>
    </xf>
    <xf numFmtId="41" fontId="11" fillId="0" borderId="19" xfId="48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84" fillId="37" borderId="17" xfId="0" applyFont="1" applyFill="1" applyBorder="1" applyAlignment="1">
      <alignment horizontal="center" vertical="center"/>
    </xf>
    <xf numFmtId="0" fontId="84" fillId="37" borderId="18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84" fillId="33" borderId="29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1" fontId="1" fillId="0" borderId="12" xfId="48" applyFont="1" applyBorder="1" applyAlignment="1">
      <alignment horizontal="right" vertical="top" wrapText="1"/>
    </xf>
    <xf numFmtId="41" fontId="1" fillId="0" borderId="31" xfId="48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41" fontId="1" fillId="0" borderId="10" xfId="48" applyFont="1" applyBorder="1" applyAlignment="1">
      <alignment horizontal="right" vertical="top" wrapText="1"/>
    </xf>
    <xf numFmtId="41" fontId="1" fillId="0" borderId="42" xfId="48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1" fontId="1" fillId="0" borderId="16" xfId="48" applyFont="1" applyBorder="1" applyAlignment="1">
      <alignment horizontal="right" vertical="top" shrinkToFit="1"/>
    </xf>
    <xf numFmtId="41" fontId="1" fillId="0" borderId="17" xfId="48" applyFont="1" applyBorder="1" applyAlignment="1">
      <alignment horizontal="right" vertical="top" shrinkToFit="1"/>
    </xf>
    <xf numFmtId="41" fontId="1" fillId="0" borderId="18" xfId="48" applyFont="1" applyBorder="1" applyAlignment="1">
      <alignment horizontal="right" vertical="top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34" borderId="17" xfId="0" applyFont="1" applyFill="1" applyBorder="1" applyAlignment="1">
      <alignment vertical="center" wrapText="1"/>
    </xf>
    <xf numFmtId="0" fontId="1" fillId="34" borderId="47" xfId="0" applyFont="1" applyFill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 wrapText="1" shrinkToFit="1"/>
    </xf>
    <xf numFmtId="0" fontId="27" fillId="34" borderId="31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 shrinkToFit="1"/>
    </xf>
    <xf numFmtId="0" fontId="1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" fillId="0" borderId="17" xfId="0" applyFont="1" applyBorder="1" applyAlignment="1">
      <alignment vertical="center" wrapText="1" shrinkToFi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1" fontId="1" fillId="0" borderId="17" xfId="48" applyFont="1" applyBorder="1" applyAlignment="1">
      <alignment horizontal="right" vertical="top" wrapText="1"/>
    </xf>
    <xf numFmtId="41" fontId="1" fillId="0" borderId="18" xfId="48" applyFont="1" applyBorder="1" applyAlignment="1">
      <alignment horizontal="right" vertical="top" wrapText="1"/>
    </xf>
    <xf numFmtId="41" fontId="1" fillId="0" borderId="16" xfId="48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1" fontId="1" fillId="0" borderId="10" xfId="48" applyFont="1" applyBorder="1" applyAlignment="1">
      <alignment horizontal="right" vertical="top" shrinkToFit="1"/>
    </xf>
    <xf numFmtId="41" fontId="1" fillId="0" borderId="31" xfId="48" applyFont="1" applyBorder="1" applyAlignment="1">
      <alignment horizontal="right" vertical="top" shrinkToFit="1"/>
    </xf>
    <xf numFmtId="41" fontId="1" fillId="0" borderId="47" xfId="48" applyFont="1" applyBorder="1" applyAlignment="1">
      <alignment horizontal="right" vertical="top" shrinkToFit="1"/>
    </xf>
    <xf numFmtId="0" fontId="1" fillId="0" borderId="71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1" fontId="1" fillId="0" borderId="12" xfId="48" applyFont="1" applyBorder="1" applyAlignment="1">
      <alignment horizontal="right" vertical="top" shrinkToFit="1"/>
    </xf>
    <xf numFmtId="41" fontId="1" fillId="0" borderId="42" xfId="48" applyFont="1" applyBorder="1" applyAlignment="1">
      <alignment horizontal="right" vertical="top" shrinkToFit="1"/>
    </xf>
    <xf numFmtId="0" fontId="17" fillId="33" borderId="54" xfId="0" applyFont="1" applyFill="1" applyBorder="1" applyAlignment="1">
      <alignment horizontal="center" vertical="center" wrapText="1" shrinkToFit="1"/>
    </xf>
    <xf numFmtId="0" fontId="17" fillId="33" borderId="95" xfId="0" applyFont="1" applyFill="1" applyBorder="1" applyAlignment="1">
      <alignment horizontal="center" vertical="center" wrapText="1" shrinkToFit="1"/>
    </xf>
    <xf numFmtId="0" fontId="17" fillId="33" borderId="54" xfId="0" applyFont="1" applyFill="1" applyBorder="1" applyAlignment="1">
      <alignment horizontal="center" vertical="center" shrinkToFit="1"/>
    </xf>
    <xf numFmtId="0" fontId="17" fillId="33" borderId="95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33" borderId="96" xfId="0" applyFont="1" applyFill="1" applyBorder="1" applyAlignment="1">
      <alignment horizontal="center" vertical="center"/>
    </xf>
    <xf numFmtId="0" fontId="17" fillId="33" borderId="97" xfId="0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/>
    </xf>
    <xf numFmtId="0" fontId="17" fillId="33" borderId="98" xfId="0" applyFont="1" applyFill="1" applyBorder="1" applyAlignment="1">
      <alignment horizontal="center" vertical="center"/>
    </xf>
    <xf numFmtId="0" fontId="17" fillId="33" borderId="7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95" xfId="0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/>
    </xf>
    <xf numFmtId="0" fontId="17" fillId="33" borderId="95" xfId="0" applyFont="1" applyFill="1" applyBorder="1" applyAlignment="1">
      <alignment horizontal="center" vertical="center"/>
    </xf>
    <xf numFmtId="0" fontId="17" fillId="33" borderId="79" xfId="0" applyFont="1" applyFill="1" applyBorder="1" applyAlignment="1">
      <alignment horizontal="center" vertical="center"/>
    </xf>
    <xf numFmtId="0" fontId="17" fillId="33" borderId="77" xfId="0" applyFont="1" applyFill="1" applyBorder="1" applyAlignment="1">
      <alignment horizontal="center" vertical="center"/>
    </xf>
    <xf numFmtId="0" fontId="17" fillId="33" borderId="78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90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 wrapText="1"/>
    </xf>
    <xf numFmtId="0" fontId="17" fillId="33" borderId="99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2628;&#44221;(&#44032;&#5131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복지관 총괄"/>
      <sheetName val="2007복지관 세입"/>
      <sheetName val="2008복지관 세출 실비사업비"/>
      <sheetName val="2008복지관 세출 무료사업비 (2)"/>
      <sheetName val="세부사업계획서"/>
    </sheetNames>
    <sheetDataSet>
      <sheetData sheetId="3">
        <row r="13">
          <cell r="H13">
            <v>80</v>
          </cell>
        </row>
        <row r="17">
          <cell r="H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7">
      <selection activeCell="F18" sqref="F18"/>
    </sheetView>
  </sheetViews>
  <sheetFormatPr defaultColWidth="8.88671875" defaultRowHeight="13.5"/>
  <cols>
    <col min="1" max="1" width="2.21484375" style="535" customWidth="1"/>
    <col min="2" max="2" width="9.88671875" style="792" customWidth="1"/>
    <col min="3" max="3" width="2.88671875" style="790" customWidth="1"/>
    <col min="4" max="4" width="12.21484375" style="791" customWidth="1"/>
    <col min="5" max="5" width="8.99609375" style="0" customWidth="1"/>
    <col min="6" max="6" width="9.10546875" style="0" customWidth="1"/>
    <col min="7" max="7" width="7.21484375" style="0" customWidth="1"/>
    <col min="8" max="8" width="4.6640625" style="847" customWidth="1"/>
    <col min="9" max="9" width="2.5546875" style="0" customWidth="1"/>
    <col min="10" max="10" width="9.88671875" style="791" customWidth="1"/>
    <col min="11" max="11" width="3.10546875" style="791" customWidth="1"/>
    <col min="12" max="12" width="13.99609375" style="791" customWidth="1"/>
    <col min="13" max="13" width="9.4453125" style="0" bestFit="1" customWidth="1"/>
    <col min="14" max="14" width="9.4453125" style="0" customWidth="1"/>
    <col min="15" max="15" width="8.77734375" style="0" customWidth="1"/>
    <col min="16" max="16" width="4.77734375" style="849" customWidth="1"/>
    <col min="17" max="17" width="3.88671875" style="0" customWidth="1"/>
    <col min="18" max="18" width="12.88671875" style="0" customWidth="1"/>
    <col min="19" max="19" width="9.6640625" style="0" customWidth="1"/>
  </cols>
  <sheetData>
    <row r="1" spans="2:20" ht="20.25">
      <c r="B1" s="1935" t="s">
        <v>91</v>
      </c>
      <c r="C1" s="1935"/>
      <c r="D1" s="1935"/>
      <c r="E1" s="1935"/>
      <c r="F1" s="1935"/>
      <c r="G1" s="1935"/>
      <c r="H1" s="1935"/>
      <c r="I1" s="1935"/>
      <c r="J1" s="1935"/>
      <c r="K1" s="1935"/>
      <c r="L1" s="1935"/>
      <c r="M1" s="1935"/>
      <c r="N1" s="1935"/>
      <c r="O1" s="1935"/>
      <c r="P1" s="1935"/>
      <c r="Q1" s="1935"/>
      <c r="R1" s="1935"/>
      <c r="S1" s="1935"/>
      <c r="T1" s="1935"/>
    </row>
    <row r="2" spans="2:20" ht="13.5">
      <c r="B2" s="789"/>
      <c r="E2" s="536"/>
      <c r="F2" s="536"/>
      <c r="G2" s="536"/>
      <c r="H2" s="843"/>
      <c r="I2" s="536"/>
      <c r="M2" s="536"/>
      <c r="N2" s="536"/>
      <c r="O2" s="536"/>
      <c r="Q2" s="536"/>
      <c r="R2" s="536"/>
      <c r="S2" s="536"/>
      <c r="T2" s="536"/>
    </row>
    <row r="3" spans="2:20" ht="14.25" thickBot="1">
      <c r="B3" s="792" t="s">
        <v>98</v>
      </c>
      <c r="E3" s="536"/>
      <c r="F3" s="536"/>
      <c r="G3" s="536"/>
      <c r="H3" s="843"/>
      <c r="I3" s="536"/>
      <c r="L3" s="801"/>
      <c r="M3" s="539"/>
      <c r="N3" s="536"/>
      <c r="O3" s="1939" t="s">
        <v>16</v>
      </c>
      <c r="P3" s="1939"/>
      <c r="Q3" s="536"/>
      <c r="R3" s="536"/>
      <c r="S3" s="536"/>
      <c r="T3" s="536"/>
    </row>
    <row r="4" spans="1:20" ht="19.5" customHeight="1">
      <c r="A4" s="1945" t="s">
        <v>92</v>
      </c>
      <c r="B4" s="1946"/>
      <c r="C4" s="1946"/>
      <c r="D4" s="1946"/>
      <c r="E4" s="1946"/>
      <c r="F4" s="1946"/>
      <c r="G4" s="1946"/>
      <c r="H4" s="1947"/>
      <c r="I4" s="1948" t="s">
        <v>93</v>
      </c>
      <c r="J4" s="1946"/>
      <c r="K4" s="1946"/>
      <c r="L4" s="1946"/>
      <c r="M4" s="1946"/>
      <c r="N4" s="1946"/>
      <c r="O4" s="1946"/>
      <c r="P4" s="1949"/>
      <c r="Q4" s="536"/>
      <c r="R4" s="536"/>
      <c r="S4" s="536"/>
      <c r="T4" s="536"/>
    </row>
    <row r="5" spans="1:20" ht="20.25" customHeight="1" thickBot="1">
      <c r="A5" s="1952" t="s">
        <v>94</v>
      </c>
      <c r="B5" s="1938"/>
      <c r="C5" s="1954" t="s">
        <v>95</v>
      </c>
      <c r="D5" s="1954"/>
      <c r="E5" s="1936" t="s">
        <v>1090</v>
      </c>
      <c r="F5" s="1936" t="s">
        <v>1091</v>
      </c>
      <c r="G5" s="1938" t="s">
        <v>18</v>
      </c>
      <c r="H5" s="1938"/>
      <c r="I5" s="1938" t="s">
        <v>94</v>
      </c>
      <c r="J5" s="1938"/>
      <c r="K5" s="1950" t="s">
        <v>21</v>
      </c>
      <c r="L5" s="1950"/>
      <c r="M5" s="1936" t="s">
        <v>1092</v>
      </c>
      <c r="N5" s="1936" t="s">
        <v>1093</v>
      </c>
      <c r="O5" s="1956" t="s">
        <v>18</v>
      </c>
      <c r="P5" s="1957"/>
      <c r="Q5" s="540"/>
      <c r="R5" s="536"/>
      <c r="S5" s="536"/>
      <c r="T5" s="536"/>
    </row>
    <row r="6" spans="1:20" ht="20.25" customHeight="1" thickBot="1" thickTop="1">
      <c r="A6" s="1953"/>
      <c r="B6" s="1940"/>
      <c r="C6" s="1955"/>
      <c r="D6" s="1955"/>
      <c r="E6" s="1937"/>
      <c r="F6" s="1937"/>
      <c r="G6" s="70" t="s">
        <v>907</v>
      </c>
      <c r="H6" s="129" t="s">
        <v>908</v>
      </c>
      <c r="I6" s="1940"/>
      <c r="J6" s="1940"/>
      <c r="K6" s="1951"/>
      <c r="L6" s="1951"/>
      <c r="M6" s="1937"/>
      <c r="N6" s="1937"/>
      <c r="O6" s="70" t="s">
        <v>907</v>
      </c>
      <c r="P6" s="850" t="s">
        <v>908</v>
      </c>
      <c r="Q6" s="536"/>
      <c r="R6" s="535"/>
      <c r="S6" s="535"/>
      <c r="T6" s="535"/>
    </row>
    <row r="7" spans="1:20" s="543" customFormat="1" ht="18.75" customHeight="1" thickTop="1">
      <c r="A7" s="1958" t="s">
        <v>96</v>
      </c>
      <c r="B7" s="1959"/>
      <c r="C7" s="1959"/>
      <c r="D7" s="1960"/>
      <c r="E7" s="558">
        <f>SUM(E8,E12,E18,E21,E23,E25)</f>
        <v>1231570</v>
      </c>
      <c r="F7" s="558">
        <f>SUM(F8,F12,F18,F21,F23,F25)</f>
        <v>1139203.701</v>
      </c>
      <c r="G7" s="827">
        <f aca="true" t="shared" si="0" ref="G7:G27">SUM(F7-E7)</f>
        <v>-92366.29900000012</v>
      </c>
      <c r="H7" s="844">
        <f aca="true" t="shared" si="1" ref="H7:H27">SUM(F7/E7*100)-100</f>
        <v>-7.499882182904756</v>
      </c>
      <c r="I7" s="1961" t="s">
        <v>96</v>
      </c>
      <c r="J7" s="1962"/>
      <c r="K7" s="1962"/>
      <c r="L7" s="1963"/>
      <c r="M7" s="541">
        <f>SUM(M8,M13,M15,M18,M23,M28,M30,M32)</f>
        <v>1231570</v>
      </c>
      <c r="N7" s="541">
        <f>'2008복지관 세출 무료사업비 (2)'!H478</f>
        <v>1139203.7323243637</v>
      </c>
      <c r="O7" s="827">
        <f aca="true" t="shared" si="2" ref="O7:O21">SUM(N7-M7)</f>
        <v>-92366.26767563634</v>
      </c>
      <c r="P7" s="858">
        <f>SUM(N7/M7*100)-100</f>
        <v>-7.499879639455031</v>
      </c>
      <c r="Q7" s="542"/>
      <c r="R7" s="542"/>
      <c r="S7" s="542"/>
      <c r="T7" s="542"/>
    </row>
    <row r="8" spans="1:20" s="543" customFormat="1" ht="18.75" customHeight="1">
      <c r="A8" s="544"/>
      <c r="B8" s="795" t="s">
        <v>150</v>
      </c>
      <c r="C8" s="1941" t="s">
        <v>97</v>
      </c>
      <c r="D8" s="1942"/>
      <c r="E8" s="545">
        <f>SUM(E9:E11)</f>
        <v>265268</v>
      </c>
      <c r="F8" s="545">
        <f>'2007복지관 세입'!H6</f>
        <v>187680</v>
      </c>
      <c r="G8" s="546">
        <f t="shared" si="0"/>
        <v>-77588</v>
      </c>
      <c r="H8" s="845">
        <f t="shared" si="1"/>
        <v>-29.24891053576006</v>
      </c>
      <c r="I8" s="823"/>
      <c r="J8" s="840" t="s">
        <v>1034</v>
      </c>
      <c r="K8" s="1941" t="s">
        <v>97</v>
      </c>
      <c r="L8" s="1942"/>
      <c r="M8" s="548">
        <f>SUM(M9:M12)</f>
        <v>501310</v>
      </c>
      <c r="N8" s="548">
        <f>'2008복지관 세출 실비사업비'!H6</f>
        <v>519010.61232436367</v>
      </c>
      <c r="O8" s="546">
        <f t="shared" si="2"/>
        <v>17700.61232436367</v>
      </c>
      <c r="P8" s="859">
        <f>SUM(N8/M8*100)-100</f>
        <v>3.5308715813296487</v>
      </c>
      <c r="Q8" s="542"/>
      <c r="R8" s="542"/>
      <c r="S8" s="542"/>
      <c r="T8" s="542"/>
    </row>
    <row r="9" spans="1:20" ht="18.75" customHeight="1">
      <c r="A9" s="549"/>
      <c r="B9" s="795" t="s">
        <v>151</v>
      </c>
      <c r="C9" s="1921" t="s">
        <v>34</v>
      </c>
      <c r="D9" s="839" t="s">
        <v>99</v>
      </c>
      <c r="E9" s="551">
        <v>83520</v>
      </c>
      <c r="F9" s="551">
        <f>'2007복지관 세입'!H7</f>
        <v>36080</v>
      </c>
      <c r="G9" s="550">
        <f t="shared" si="0"/>
        <v>-47440</v>
      </c>
      <c r="H9" s="848">
        <f t="shared" si="1"/>
        <v>-56.80076628352491</v>
      </c>
      <c r="I9" s="561"/>
      <c r="J9" s="822"/>
      <c r="K9" s="1924"/>
      <c r="L9" s="821" t="s">
        <v>1039</v>
      </c>
      <c r="M9" s="551">
        <v>410930</v>
      </c>
      <c r="N9" s="551">
        <f>'2008복지관 세출 실비사업비'!H7</f>
        <v>428630.6705925455</v>
      </c>
      <c r="O9" s="546">
        <f t="shared" si="2"/>
        <v>17700.670592545473</v>
      </c>
      <c r="P9" s="859">
        <f aca="true" t="shared" si="3" ref="P9:P33">SUM(N9/M9*100)-100</f>
        <v>4.307466135970969</v>
      </c>
      <c r="Q9" s="535"/>
      <c r="R9" s="535"/>
      <c r="S9" s="535"/>
      <c r="T9" s="535"/>
    </row>
    <row r="10" spans="1:20" ht="18.75" customHeight="1">
      <c r="A10" s="549"/>
      <c r="B10" s="851"/>
      <c r="C10" s="1921"/>
      <c r="D10" s="839" t="s">
        <v>101</v>
      </c>
      <c r="E10" s="551">
        <v>800</v>
      </c>
      <c r="F10" s="551">
        <f>'2007복지관 세입'!H17</f>
        <v>800</v>
      </c>
      <c r="G10" s="550">
        <f t="shared" si="0"/>
        <v>0</v>
      </c>
      <c r="H10" s="848">
        <f t="shared" si="1"/>
        <v>0</v>
      </c>
      <c r="I10" s="561"/>
      <c r="J10" s="822"/>
      <c r="K10" s="1925"/>
      <c r="L10" s="839" t="s">
        <v>100</v>
      </c>
      <c r="M10" s="551">
        <v>61802</v>
      </c>
      <c r="N10" s="551">
        <f>'2008복지관 세출 실비사업비'!H62</f>
        <v>61801.786277272724</v>
      </c>
      <c r="O10" s="546">
        <f t="shared" si="2"/>
        <v>-0.21372272727603558</v>
      </c>
      <c r="P10" s="859">
        <f t="shared" si="3"/>
        <v>-0.00034581846425396634</v>
      </c>
      <c r="Q10" s="535"/>
      <c r="R10" s="1918"/>
      <c r="S10" s="535"/>
      <c r="T10" s="535"/>
    </row>
    <row r="11" spans="1:20" ht="18.75" customHeight="1">
      <c r="A11" s="549"/>
      <c r="B11" s="795"/>
      <c r="C11" s="1921"/>
      <c r="D11" s="839" t="s">
        <v>103</v>
      </c>
      <c r="E11" s="552">
        <v>180948</v>
      </c>
      <c r="F11" s="552">
        <f>'2007복지관 세입'!H21</f>
        <v>150800</v>
      </c>
      <c r="G11" s="550">
        <f t="shared" si="0"/>
        <v>-30148</v>
      </c>
      <c r="H11" s="848">
        <f t="shared" si="1"/>
        <v>-16.661140217078938</v>
      </c>
      <c r="I11" s="561"/>
      <c r="J11" s="822"/>
      <c r="K11" s="1924"/>
      <c r="L11" s="839" t="s">
        <v>102</v>
      </c>
      <c r="M11" s="552">
        <v>28578</v>
      </c>
      <c r="N11" s="552">
        <f>'2008복지관 세출 실비사업비'!H87</f>
        <v>28578.155454545456</v>
      </c>
      <c r="O11" s="546">
        <f t="shared" si="2"/>
        <v>0.15545454545645043</v>
      </c>
      <c r="P11" s="859">
        <f t="shared" si="3"/>
        <v>0.000543965796964585</v>
      </c>
      <c r="Q11" s="535"/>
      <c r="R11" s="535"/>
      <c r="S11" s="535"/>
      <c r="T11" s="535"/>
    </row>
    <row r="12" spans="1:20" ht="18.75" customHeight="1">
      <c r="A12" s="549"/>
      <c r="B12" s="819" t="s">
        <v>105</v>
      </c>
      <c r="C12" s="1941" t="s">
        <v>97</v>
      </c>
      <c r="D12" s="1942"/>
      <c r="E12" s="545">
        <f>SUM(E13:E17)</f>
        <v>640076</v>
      </c>
      <c r="F12" s="545">
        <f>'2007복지관 세입'!H37</f>
        <v>625298</v>
      </c>
      <c r="G12" s="546">
        <f t="shared" si="0"/>
        <v>-14778</v>
      </c>
      <c r="H12" s="845">
        <f t="shared" si="1"/>
        <v>-2.3087883313856423</v>
      </c>
      <c r="I12" s="561"/>
      <c r="J12" s="821"/>
      <c r="K12" s="1924"/>
      <c r="L12" s="839" t="s">
        <v>104</v>
      </c>
      <c r="M12" s="551"/>
      <c r="N12" s="551"/>
      <c r="O12" s="546"/>
      <c r="P12" s="859"/>
      <c r="Q12" s="535"/>
      <c r="R12" s="535"/>
      <c r="S12" s="535"/>
      <c r="T12" s="535"/>
    </row>
    <row r="13" spans="1:20" ht="18.75" customHeight="1">
      <c r="A13" s="547"/>
      <c r="B13" s="852"/>
      <c r="C13" s="1921" t="s">
        <v>34</v>
      </c>
      <c r="D13" s="839" t="s">
        <v>107</v>
      </c>
      <c r="E13" s="551">
        <v>537058</v>
      </c>
      <c r="F13" s="551">
        <f>'2007복지관 세입'!H38</f>
        <v>540203</v>
      </c>
      <c r="G13" s="550">
        <f t="shared" si="0"/>
        <v>3145</v>
      </c>
      <c r="H13" s="848">
        <f t="shared" si="1"/>
        <v>0.5855978311467283</v>
      </c>
      <c r="I13" s="561"/>
      <c r="J13" s="1919" t="s">
        <v>948</v>
      </c>
      <c r="K13" s="1943" t="s">
        <v>97</v>
      </c>
      <c r="L13" s="1944"/>
      <c r="M13" s="545">
        <f>SUM(M14)</f>
        <v>55184</v>
      </c>
      <c r="N13" s="545">
        <f>'2008복지관 세출 실비사업비'!H96</f>
        <v>52184</v>
      </c>
      <c r="O13" s="546">
        <f t="shared" si="2"/>
        <v>-3000</v>
      </c>
      <c r="P13" s="859">
        <f t="shared" si="3"/>
        <v>-5.436358364743398</v>
      </c>
      <c r="Q13" s="535"/>
      <c r="R13" s="535"/>
      <c r="S13" s="535"/>
      <c r="T13" s="535"/>
    </row>
    <row r="14" spans="1:20" ht="18.75" customHeight="1">
      <c r="A14" s="549"/>
      <c r="B14" s="851"/>
      <c r="C14" s="1921" t="s">
        <v>34</v>
      </c>
      <c r="D14" s="839" t="s">
        <v>109</v>
      </c>
      <c r="E14" s="551">
        <v>58086</v>
      </c>
      <c r="F14" s="551">
        <f>'2007복지관 세입'!H51</f>
        <v>40410</v>
      </c>
      <c r="G14" s="550">
        <f t="shared" si="0"/>
        <v>-17676</v>
      </c>
      <c r="H14" s="848">
        <f t="shared" si="1"/>
        <v>-30.430740625968383</v>
      </c>
      <c r="I14" s="561"/>
      <c r="J14" s="1920"/>
      <c r="K14" s="1926"/>
      <c r="L14" s="1920" t="s">
        <v>106</v>
      </c>
      <c r="M14" s="551">
        <v>55184</v>
      </c>
      <c r="N14" s="837">
        <f>'2008복지관 세출 실비사업비'!H97+'2008복지관 세출 실비사업비'!H103</f>
        <v>52184</v>
      </c>
      <c r="O14" s="546">
        <f t="shared" si="2"/>
        <v>-3000</v>
      </c>
      <c r="P14" s="859">
        <f t="shared" si="3"/>
        <v>-5.436358364743398</v>
      </c>
      <c r="Q14" s="535"/>
      <c r="R14" s="535"/>
      <c r="S14" s="535"/>
      <c r="T14" s="535"/>
    </row>
    <row r="15" spans="1:20" ht="18.75" customHeight="1">
      <c r="A15" s="549"/>
      <c r="B15" s="795"/>
      <c r="C15" s="1921"/>
      <c r="D15" s="839" t="s">
        <v>33</v>
      </c>
      <c r="E15" s="551">
        <v>35530</v>
      </c>
      <c r="F15" s="551">
        <f>'2007복지관 세입'!H54</f>
        <v>37420</v>
      </c>
      <c r="G15" s="550">
        <f t="shared" si="0"/>
        <v>1890</v>
      </c>
      <c r="H15" s="848">
        <f t="shared" si="1"/>
        <v>5.319448353504086</v>
      </c>
      <c r="I15" s="842"/>
      <c r="J15" s="1919" t="s">
        <v>108</v>
      </c>
      <c r="K15" s="1943" t="s">
        <v>97</v>
      </c>
      <c r="L15" s="1944"/>
      <c r="M15" s="1296">
        <f>SUM(M16:M17)</f>
        <v>85192</v>
      </c>
      <c r="N15" s="554">
        <f>'2008복지관 세출 실비사업비'!H130</f>
        <v>69845.6</v>
      </c>
      <c r="O15" s="546">
        <f t="shared" si="2"/>
        <v>-15346.399999999994</v>
      </c>
      <c r="P15" s="859">
        <f t="shared" si="3"/>
        <v>-18.013898018593295</v>
      </c>
      <c r="Q15" s="535"/>
      <c r="R15" s="535"/>
      <c r="S15" s="535"/>
      <c r="T15" s="535"/>
    </row>
    <row r="16" spans="1:20" ht="18.75" customHeight="1">
      <c r="A16" s="547"/>
      <c r="B16" s="795"/>
      <c r="C16" s="1921"/>
      <c r="D16" s="839" t="s">
        <v>111</v>
      </c>
      <c r="E16" s="551"/>
      <c r="F16" s="551"/>
      <c r="G16" s="550"/>
      <c r="H16" s="848"/>
      <c r="I16" s="561"/>
      <c r="J16" s="1919"/>
      <c r="K16" s="1926"/>
      <c r="L16" s="1927" t="s">
        <v>110</v>
      </c>
      <c r="M16" s="551">
        <v>74086</v>
      </c>
      <c r="N16" s="551">
        <f>'2008복지관 세출 실비사업비'!H131</f>
        <v>58740</v>
      </c>
      <c r="O16" s="546">
        <f t="shared" si="2"/>
        <v>-15346</v>
      </c>
      <c r="P16" s="859">
        <f t="shared" si="3"/>
        <v>-20.7137650838215</v>
      </c>
      <c r="Q16" s="535"/>
      <c r="R16" s="535"/>
      <c r="S16" s="535"/>
      <c r="T16" s="535"/>
    </row>
    <row r="17" spans="1:20" ht="18.75" customHeight="1">
      <c r="A17" s="549"/>
      <c r="B17" s="795"/>
      <c r="C17" s="1921"/>
      <c r="D17" s="839" t="s">
        <v>113</v>
      </c>
      <c r="E17" s="552">
        <v>9402</v>
      </c>
      <c r="F17" s="552">
        <f>'2007복지관 세입'!H60</f>
        <v>7265</v>
      </c>
      <c r="G17" s="550">
        <f t="shared" si="0"/>
        <v>-2137</v>
      </c>
      <c r="H17" s="848">
        <f t="shared" si="1"/>
        <v>-22.72920655179749</v>
      </c>
      <c r="I17" s="561"/>
      <c r="J17" s="1920"/>
      <c r="K17" s="1926"/>
      <c r="L17" s="1927" t="s">
        <v>1086</v>
      </c>
      <c r="M17" s="551">
        <v>11106</v>
      </c>
      <c r="N17" s="551">
        <f>'2008복지관 세출 실비사업비'!H146</f>
        <v>11105.6</v>
      </c>
      <c r="O17" s="546">
        <f t="shared" si="2"/>
        <v>-0.3999999999996362</v>
      </c>
      <c r="P17" s="859">
        <f t="shared" si="3"/>
        <v>-0.003601656762114658</v>
      </c>
      <c r="Q17" s="535"/>
      <c r="R17" s="535"/>
      <c r="S17" s="535"/>
      <c r="T17" s="535"/>
    </row>
    <row r="18" spans="1:20" ht="18.75" customHeight="1">
      <c r="A18" s="549"/>
      <c r="B18" s="819" t="s">
        <v>114</v>
      </c>
      <c r="C18" s="1941" t="s">
        <v>97</v>
      </c>
      <c r="D18" s="1942"/>
      <c r="E18" s="545">
        <f>SUM(E19:E20)</f>
        <v>126000</v>
      </c>
      <c r="F18" s="545">
        <f>'2007복지관 세입'!H66</f>
        <v>126000</v>
      </c>
      <c r="G18" s="546">
        <f t="shared" si="0"/>
        <v>0</v>
      </c>
      <c r="H18" s="845">
        <f t="shared" si="1"/>
        <v>0</v>
      </c>
      <c r="I18" s="561"/>
      <c r="J18" s="822" t="s">
        <v>112</v>
      </c>
      <c r="K18" s="1941" t="s">
        <v>97</v>
      </c>
      <c r="L18" s="1942"/>
      <c r="M18" s="545">
        <f>SUM(M19:M22)</f>
        <v>176343</v>
      </c>
      <c r="N18" s="545">
        <f>'2008복지관 세출 실비사업비'!H151</f>
        <v>137714.98</v>
      </c>
      <c r="O18" s="546">
        <f t="shared" si="2"/>
        <v>-38628.01999999999</v>
      </c>
      <c r="P18" s="859">
        <f t="shared" si="3"/>
        <v>-21.90504868353152</v>
      </c>
      <c r="Q18" s="535"/>
      <c r="R18" s="535"/>
      <c r="S18" s="535"/>
      <c r="T18" s="535"/>
    </row>
    <row r="19" spans="1:20" ht="18.75" customHeight="1">
      <c r="A19" s="549"/>
      <c r="B19" s="795"/>
      <c r="C19" s="1921"/>
      <c r="D19" s="839" t="s">
        <v>70</v>
      </c>
      <c r="E19" s="551">
        <v>36000</v>
      </c>
      <c r="F19" s="551">
        <f>'2007복지관 세입'!H67</f>
        <v>36000</v>
      </c>
      <c r="G19" s="550">
        <f t="shared" si="0"/>
        <v>0</v>
      </c>
      <c r="H19" s="848">
        <f t="shared" si="1"/>
        <v>0</v>
      </c>
      <c r="I19" s="561"/>
      <c r="J19" s="822"/>
      <c r="K19" s="1924"/>
      <c r="L19" s="839" t="s">
        <v>99</v>
      </c>
      <c r="M19" s="551">
        <v>61562</v>
      </c>
      <c r="N19" s="551">
        <f>'2008복지관 세출 실비사업비'!H152</f>
        <v>26887.2</v>
      </c>
      <c r="O19" s="546">
        <f t="shared" si="2"/>
        <v>-34674.8</v>
      </c>
      <c r="P19" s="859">
        <f t="shared" si="3"/>
        <v>-56.325005685325365</v>
      </c>
      <c r="Q19" s="535"/>
      <c r="R19" s="535"/>
      <c r="S19" s="535"/>
      <c r="T19" s="535"/>
    </row>
    <row r="20" spans="1:20" ht="18.75" customHeight="1">
      <c r="A20" s="549"/>
      <c r="B20" s="795"/>
      <c r="C20" s="1921"/>
      <c r="D20" s="839" t="s">
        <v>73</v>
      </c>
      <c r="E20" s="551">
        <v>90000</v>
      </c>
      <c r="F20" s="551">
        <f>'2007복지관 세입'!H69</f>
        <v>90000</v>
      </c>
      <c r="G20" s="550">
        <f t="shared" si="0"/>
        <v>0</v>
      </c>
      <c r="H20" s="848">
        <f t="shared" si="1"/>
        <v>0</v>
      </c>
      <c r="I20" s="561"/>
      <c r="J20" s="822"/>
      <c r="K20" s="1924"/>
      <c r="L20" s="839" t="s">
        <v>101</v>
      </c>
      <c r="M20" s="551">
        <v>598</v>
      </c>
      <c r="N20" s="551">
        <f>'2008복지관 세출 실비사업비'!H163</f>
        <v>800</v>
      </c>
      <c r="O20" s="546">
        <f t="shared" si="2"/>
        <v>202</v>
      </c>
      <c r="P20" s="859">
        <f t="shared" si="3"/>
        <v>33.77926421404683</v>
      </c>
      <c r="Q20" s="535"/>
      <c r="R20" s="535"/>
      <c r="S20" s="535"/>
      <c r="T20" s="535"/>
    </row>
    <row r="21" spans="1:20" ht="18.75" customHeight="1">
      <c r="A21" s="549"/>
      <c r="B21" s="819" t="s">
        <v>35</v>
      </c>
      <c r="C21" s="1941" t="s">
        <v>97</v>
      </c>
      <c r="D21" s="1942"/>
      <c r="E21" s="545">
        <f>SUM(E22)</f>
        <v>60000</v>
      </c>
      <c r="F21" s="545">
        <f>'2007복지관 세입'!H71</f>
        <v>60000</v>
      </c>
      <c r="G21" s="546">
        <f t="shared" si="0"/>
        <v>0</v>
      </c>
      <c r="H21" s="848">
        <f t="shared" si="1"/>
        <v>0</v>
      </c>
      <c r="I21" s="842"/>
      <c r="J21" s="822"/>
      <c r="K21" s="1924"/>
      <c r="L21" s="839" t="s">
        <v>103</v>
      </c>
      <c r="M21" s="551">
        <v>114183</v>
      </c>
      <c r="N21" s="551">
        <f>'2008복지관 세출 실비사업비'!H168</f>
        <v>110027.78</v>
      </c>
      <c r="O21" s="546">
        <f t="shared" si="2"/>
        <v>-4155.220000000001</v>
      </c>
      <c r="P21" s="859">
        <f t="shared" si="3"/>
        <v>-3.639088130457253</v>
      </c>
      <c r="Q21" s="535"/>
      <c r="R21" s="535"/>
      <c r="S21" s="535"/>
      <c r="T21" s="535"/>
    </row>
    <row r="22" spans="1:20" ht="18.75" customHeight="1">
      <c r="A22" s="547"/>
      <c r="B22" s="820"/>
      <c r="C22" s="1921"/>
      <c r="D22" s="839" t="s">
        <v>74</v>
      </c>
      <c r="E22" s="551">
        <v>60000</v>
      </c>
      <c r="F22" s="551">
        <f>'2007복지관 세입'!H72</f>
        <v>60000</v>
      </c>
      <c r="G22" s="550">
        <f t="shared" si="0"/>
        <v>0</v>
      </c>
      <c r="H22" s="848">
        <f t="shared" si="1"/>
        <v>0</v>
      </c>
      <c r="I22" s="842"/>
      <c r="J22" s="822"/>
      <c r="K22" s="1924"/>
      <c r="L22" s="839"/>
      <c r="M22" s="551"/>
      <c r="N22" s="551"/>
      <c r="O22" s="550"/>
      <c r="P22" s="859"/>
      <c r="Q22" s="535"/>
      <c r="R22" s="535"/>
      <c r="S22" s="535"/>
      <c r="T22" s="535"/>
    </row>
    <row r="23" spans="1:20" ht="18.75" customHeight="1">
      <c r="A23" s="549"/>
      <c r="B23" s="795" t="s">
        <v>37</v>
      </c>
      <c r="C23" s="1969" t="s">
        <v>97</v>
      </c>
      <c r="D23" s="1970"/>
      <c r="E23" s="558">
        <f>SUM(E24)</f>
        <v>138274</v>
      </c>
      <c r="F23" s="558">
        <f>'2007복지관 세입'!H75</f>
        <v>138273.701</v>
      </c>
      <c r="G23" s="546">
        <f t="shared" si="0"/>
        <v>-0.2989999999990687</v>
      </c>
      <c r="H23" s="845">
        <f t="shared" si="1"/>
        <v>-0.00021623732588693656</v>
      </c>
      <c r="I23" s="842"/>
      <c r="J23" s="840" t="s">
        <v>115</v>
      </c>
      <c r="K23" s="1941" t="s">
        <v>97</v>
      </c>
      <c r="L23" s="1942"/>
      <c r="M23" s="545">
        <f>SUM(M24:M27)</f>
        <v>354562</v>
      </c>
      <c r="N23" s="545">
        <f>'2008복지관 세출 무료사업비 (2)'!H6</f>
        <v>320329.54000000004</v>
      </c>
      <c r="O23" s="546">
        <f aca="true" t="shared" si="4" ref="O23:O33">SUM(N23-M23)</f>
        <v>-34232.45999999996</v>
      </c>
      <c r="P23" s="859">
        <f t="shared" si="3"/>
        <v>-9.65485867069792</v>
      </c>
      <c r="Q23" s="535"/>
      <c r="R23" s="535"/>
      <c r="S23" s="535"/>
      <c r="T23" s="535"/>
    </row>
    <row r="24" spans="1:20" ht="18.75" customHeight="1">
      <c r="A24" s="549"/>
      <c r="B24" s="828"/>
      <c r="C24" s="1921"/>
      <c r="D24" s="840" t="s">
        <v>76</v>
      </c>
      <c r="E24" s="559">
        <v>138274</v>
      </c>
      <c r="F24" s="559">
        <f>'2007복지관 세입'!H76</f>
        <v>138273.701</v>
      </c>
      <c r="G24" s="550">
        <f t="shared" si="0"/>
        <v>-0.2989999999990687</v>
      </c>
      <c r="H24" s="848">
        <f t="shared" si="1"/>
        <v>-0.00021623732588693656</v>
      </c>
      <c r="I24" s="842"/>
      <c r="J24" s="822"/>
      <c r="K24" s="1924"/>
      <c r="L24" s="839" t="s">
        <v>99</v>
      </c>
      <c r="M24" s="551">
        <v>29944</v>
      </c>
      <c r="N24" s="551">
        <f>'2008복지관 세출 무료사업비 (2)'!H7</f>
        <v>27775</v>
      </c>
      <c r="O24" s="546">
        <f t="shared" si="4"/>
        <v>-2169</v>
      </c>
      <c r="P24" s="859">
        <f t="shared" si="3"/>
        <v>-7.24352123964735</v>
      </c>
      <c r="Q24" s="535"/>
      <c r="R24" s="535"/>
      <c r="S24" s="535"/>
      <c r="T24" s="535"/>
    </row>
    <row r="25" spans="1:20" ht="18.75" customHeight="1">
      <c r="A25" s="547"/>
      <c r="B25" s="819" t="s">
        <v>38</v>
      </c>
      <c r="C25" s="1941" t="s">
        <v>97</v>
      </c>
      <c r="D25" s="1942"/>
      <c r="E25" s="545">
        <f>SUM(E26:E27)</f>
        <v>1952</v>
      </c>
      <c r="F25" s="545">
        <f>'2007복지관 세입'!H78</f>
        <v>1952</v>
      </c>
      <c r="G25" s="546">
        <f t="shared" si="0"/>
        <v>0</v>
      </c>
      <c r="H25" s="845">
        <f t="shared" si="1"/>
        <v>0</v>
      </c>
      <c r="I25" s="842"/>
      <c r="J25" s="822" t="s">
        <v>34</v>
      </c>
      <c r="K25" s="1924"/>
      <c r="L25" s="839" t="s">
        <v>101</v>
      </c>
      <c r="M25" s="551">
        <v>112279</v>
      </c>
      <c r="N25" s="551">
        <f>'2008복지관 세출 무료사업비 (2)'!H127</f>
        <v>90744.04000000001</v>
      </c>
      <c r="O25" s="546">
        <f t="shared" si="4"/>
        <v>-21534.959999999992</v>
      </c>
      <c r="P25" s="859">
        <f t="shared" si="3"/>
        <v>-19.17986444482048</v>
      </c>
      <c r="Q25" s="535"/>
      <c r="R25" s="535"/>
      <c r="S25" s="535"/>
      <c r="T25" s="535"/>
    </row>
    <row r="26" spans="1:20" ht="18.75" customHeight="1">
      <c r="A26" s="549"/>
      <c r="B26" s="828"/>
      <c r="C26" s="1921"/>
      <c r="D26" s="839" t="s">
        <v>39</v>
      </c>
      <c r="E26" s="551">
        <v>450</v>
      </c>
      <c r="F26" s="551">
        <f>'2007복지관 세입'!H79</f>
        <v>450</v>
      </c>
      <c r="G26" s="550">
        <f t="shared" si="0"/>
        <v>0</v>
      </c>
      <c r="H26" s="848">
        <f t="shared" si="1"/>
        <v>0</v>
      </c>
      <c r="I26" s="824"/>
      <c r="J26" s="822"/>
      <c r="K26" s="1925"/>
      <c r="L26" s="821" t="s">
        <v>103</v>
      </c>
      <c r="M26" s="836">
        <v>22455</v>
      </c>
      <c r="N26" s="836">
        <f>'2008복지관 세출 무료사업비 (2)'!H440</f>
        <v>17630</v>
      </c>
      <c r="O26" s="546">
        <f t="shared" si="4"/>
        <v>-4825</v>
      </c>
      <c r="P26" s="859">
        <f t="shared" si="3"/>
        <v>-21.487419283010468</v>
      </c>
      <c r="Q26" s="535"/>
      <c r="R26" s="535"/>
      <c r="S26" s="535"/>
      <c r="T26" s="535"/>
    </row>
    <row r="27" spans="1:20" ht="18.75" customHeight="1" thickBot="1">
      <c r="A27" s="860"/>
      <c r="B27" s="861"/>
      <c r="C27" s="1923"/>
      <c r="D27" s="1922" t="s">
        <v>38</v>
      </c>
      <c r="E27" s="862">
        <v>1502</v>
      </c>
      <c r="F27" s="862">
        <f>'2007복지관 세입'!H81</f>
        <v>1502</v>
      </c>
      <c r="G27" s="557">
        <f t="shared" si="0"/>
        <v>0</v>
      </c>
      <c r="H27" s="863">
        <f t="shared" si="1"/>
        <v>0</v>
      </c>
      <c r="I27" s="864"/>
      <c r="J27" s="841"/>
      <c r="K27" s="1928"/>
      <c r="L27" s="865" t="s">
        <v>116</v>
      </c>
      <c r="M27" s="866">
        <v>189884</v>
      </c>
      <c r="N27" s="866">
        <f>'2008복지관 세출 무료사업비 (2)'!H316</f>
        <v>184180.5</v>
      </c>
      <c r="O27" s="556">
        <f t="shared" si="4"/>
        <v>-5703.5</v>
      </c>
      <c r="P27" s="867">
        <f t="shared" si="3"/>
        <v>-3.0036759284615897</v>
      </c>
      <c r="Q27" s="535"/>
      <c r="R27" s="535"/>
      <c r="S27" s="535"/>
      <c r="T27" s="535"/>
    </row>
    <row r="28" spans="1:20" ht="18.75" customHeight="1">
      <c r="A28" s="868"/>
      <c r="B28" s="869"/>
      <c r="C28" s="870"/>
      <c r="D28" s="871"/>
      <c r="E28" s="872"/>
      <c r="F28" s="872"/>
      <c r="G28" s="872"/>
      <c r="H28" s="873"/>
      <c r="I28" s="874"/>
      <c r="J28" s="875" t="s">
        <v>61</v>
      </c>
      <c r="K28" s="1967" t="s">
        <v>97</v>
      </c>
      <c r="L28" s="1968"/>
      <c r="M28" s="876">
        <f>SUM(M29)</f>
        <v>5000</v>
      </c>
      <c r="N28" s="876">
        <f>'2008복지관 세출 무료사업비 (2)'!H463</f>
        <v>5494</v>
      </c>
      <c r="O28" s="877">
        <f t="shared" si="4"/>
        <v>494</v>
      </c>
      <c r="P28" s="878">
        <f t="shared" si="3"/>
        <v>9.879999999999995</v>
      </c>
      <c r="Q28" s="535"/>
      <c r="R28" s="535"/>
      <c r="S28" s="535"/>
      <c r="T28" s="535"/>
    </row>
    <row r="29" spans="1:20" ht="18.75" customHeight="1">
      <c r="A29" s="549"/>
      <c r="B29" s="333"/>
      <c r="C29" s="798"/>
      <c r="D29" s="829"/>
      <c r="E29" s="4"/>
      <c r="F29" s="4"/>
      <c r="G29" s="4"/>
      <c r="H29" s="854"/>
      <c r="I29" s="561"/>
      <c r="J29" s="821" t="s">
        <v>117</v>
      </c>
      <c r="K29" s="1924"/>
      <c r="L29" s="839" t="s">
        <v>118</v>
      </c>
      <c r="M29" s="562">
        <v>5000</v>
      </c>
      <c r="N29" s="562">
        <f>'2008복지관 세출 무료사업비 (2)'!H464</f>
        <v>5494</v>
      </c>
      <c r="O29" s="546">
        <f t="shared" si="4"/>
        <v>494</v>
      </c>
      <c r="P29" s="859">
        <f t="shared" si="3"/>
        <v>9.879999999999995</v>
      </c>
      <c r="Q29" s="535"/>
      <c r="R29" s="535"/>
      <c r="S29" s="535"/>
      <c r="T29" s="535"/>
    </row>
    <row r="30" spans="1:20" ht="18.75" customHeight="1">
      <c r="A30" s="549"/>
      <c r="B30" s="333"/>
      <c r="C30" s="798"/>
      <c r="D30" s="829"/>
      <c r="E30" s="4"/>
      <c r="F30" s="4"/>
      <c r="G30" s="4"/>
      <c r="H30" s="854"/>
      <c r="I30" s="561"/>
      <c r="J30" s="840" t="s">
        <v>1027</v>
      </c>
      <c r="K30" s="1965" t="s">
        <v>97</v>
      </c>
      <c r="L30" s="1966"/>
      <c r="M30" s="560">
        <f>SUM(M31)</f>
        <v>5000</v>
      </c>
      <c r="N30" s="560">
        <f>'2008복지관 세출 무료사업비 (2)'!H470</f>
        <v>5000</v>
      </c>
      <c r="O30" s="546">
        <f t="shared" si="4"/>
        <v>0</v>
      </c>
      <c r="P30" s="859">
        <f t="shared" si="3"/>
        <v>0</v>
      </c>
      <c r="Q30" s="535"/>
      <c r="R30" s="535"/>
      <c r="S30" s="535"/>
      <c r="T30" s="535"/>
    </row>
    <row r="31" spans="1:20" ht="18.75" customHeight="1">
      <c r="A31" s="549"/>
      <c r="B31" s="333"/>
      <c r="C31" s="798"/>
      <c r="D31" s="830"/>
      <c r="E31" s="831"/>
      <c r="F31" s="831"/>
      <c r="G31" s="832"/>
      <c r="H31" s="855"/>
      <c r="I31" s="561"/>
      <c r="J31" s="822"/>
      <c r="K31" s="1924"/>
      <c r="L31" s="839" t="s">
        <v>1027</v>
      </c>
      <c r="M31" s="562">
        <v>5000</v>
      </c>
      <c r="N31" s="562">
        <f>'2008복지관 세출 무료사업비 (2)'!H471</f>
        <v>5000</v>
      </c>
      <c r="O31" s="546">
        <f t="shared" si="4"/>
        <v>0</v>
      </c>
      <c r="P31" s="859">
        <f t="shared" si="3"/>
        <v>0</v>
      </c>
      <c r="Q31" s="535"/>
      <c r="R31" s="535"/>
      <c r="S31" s="535"/>
      <c r="T31" s="535"/>
    </row>
    <row r="32" spans="1:20" ht="18.75" customHeight="1">
      <c r="A32" s="549"/>
      <c r="B32" s="856"/>
      <c r="C32" s="798"/>
      <c r="D32" s="830"/>
      <c r="E32" s="831"/>
      <c r="F32" s="831"/>
      <c r="G32" s="832"/>
      <c r="H32" s="855"/>
      <c r="I32" s="561"/>
      <c r="J32" s="840" t="s">
        <v>1028</v>
      </c>
      <c r="K32" s="1965" t="s">
        <v>97</v>
      </c>
      <c r="L32" s="1966"/>
      <c r="M32" s="545">
        <f>SUM(M33)</f>
        <v>48979</v>
      </c>
      <c r="N32" s="545">
        <f>'2008복지관 세출 무료사업비 (2)'!H474</f>
        <v>29625</v>
      </c>
      <c r="O32" s="546">
        <f t="shared" si="4"/>
        <v>-19354</v>
      </c>
      <c r="P32" s="859">
        <f t="shared" si="3"/>
        <v>-39.51489413830417</v>
      </c>
      <c r="Q32" s="535"/>
      <c r="R32" s="535"/>
      <c r="S32" s="535"/>
      <c r="T32" s="535"/>
    </row>
    <row r="33" spans="1:20" ht="18.75" customHeight="1">
      <c r="A33" s="563"/>
      <c r="B33" s="333"/>
      <c r="C33" s="1964"/>
      <c r="D33" s="1964"/>
      <c r="E33" s="833"/>
      <c r="F33" s="831"/>
      <c r="G33" s="832"/>
      <c r="H33" s="855"/>
      <c r="I33" s="561"/>
      <c r="J33" s="822"/>
      <c r="K33" s="1924"/>
      <c r="L33" s="839" t="s">
        <v>1028</v>
      </c>
      <c r="M33" s="551">
        <v>48979</v>
      </c>
      <c r="N33" s="551">
        <f>'2008복지관 세출 무료사업비 (2)'!H475</f>
        <v>29625</v>
      </c>
      <c r="O33" s="546">
        <f t="shared" si="4"/>
        <v>-19354</v>
      </c>
      <c r="P33" s="859">
        <f t="shared" si="3"/>
        <v>-39.51489413830417</v>
      </c>
      <c r="Q33" s="535"/>
      <c r="R33" s="535"/>
      <c r="S33" s="535"/>
      <c r="T33" s="535"/>
    </row>
    <row r="34" spans="1:20" ht="18.75" customHeight="1" thickBot="1">
      <c r="A34" s="860"/>
      <c r="B34" s="879"/>
      <c r="C34" s="880"/>
      <c r="D34" s="881"/>
      <c r="E34" s="882"/>
      <c r="F34" s="883"/>
      <c r="G34" s="884"/>
      <c r="H34" s="885"/>
      <c r="I34" s="886"/>
      <c r="J34" s="841"/>
      <c r="K34" s="1928"/>
      <c r="L34" s="865"/>
      <c r="M34" s="555"/>
      <c r="N34" s="555"/>
      <c r="O34" s="556"/>
      <c r="P34" s="867"/>
      <c r="Q34" s="535"/>
      <c r="R34" s="535"/>
      <c r="S34" s="535"/>
      <c r="T34" s="535"/>
    </row>
    <row r="35" spans="2:8" ht="13.5">
      <c r="B35" s="828"/>
      <c r="C35" s="798"/>
      <c r="D35" s="829"/>
      <c r="E35" s="4"/>
      <c r="F35" s="4"/>
      <c r="G35" s="4"/>
      <c r="H35" s="846"/>
    </row>
  </sheetData>
  <sheetProtection/>
  <mergeCells count="31">
    <mergeCell ref="C8:D8"/>
    <mergeCell ref="C25:D25"/>
    <mergeCell ref="C12:D12"/>
    <mergeCell ref="C18:D18"/>
    <mergeCell ref="C21:D21"/>
    <mergeCell ref="C23:D23"/>
    <mergeCell ref="K15:L15"/>
    <mergeCell ref="K18:L18"/>
    <mergeCell ref="K23:L23"/>
    <mergeCell ref="C33:D33"/>
    <mergeCell ref="K32:L32"/>
    <mergeCell ref="K28:L28"/>
    <mergeCell ref="K30:L30"/>
    <mergeCell ref="K8:L8"/>
    <mergeCell ref="K13:L13"/>
    <mergeCell ref="A4:H4"/>
    <mergeCell ref="I4:P4"/>
    <mergeCell ref="K5:L6"/>
    <mergeCell ref="A5:B6"/>
    <mergeCell ref="C5:D6"/>
    <mergeCell ref="O5:P5"/>
    <mergeCell ref="A7:D7"/>
    <mergeCell ref="I7:L7"/>
    <mergeCell ref="B1:T1"/>
    <mergeCell ref="F5:F6"/>
    <mergeCell ref="E5:E6"/>
    <mergeCell ref="G5:H5"/>
    <mergeCell ref="M5:M6"/>
    <mergeCell ref="N5:N6"/>
    <mergeCell ref="O3:P3"/>
    <mergeCell ref="I5:J6"/>
  </mergeCells>
  <printOptions/>
  <pageMargins left="0.45" right="0.31" top="0.79" bottom="0.39" header="0.511811023622047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3"/>
  <sheetViews>
    <sheetView zoomScale="110" zoomScaleNormal="110" zoomScalePageLayoutView="0" workbookViewId="0" topLeftCell="A70">
      <selection activeCell="L8" sqref="L8"/>
    </sheetView>
  </sheetViews>
  <sheetFormatPr defaultColWidth="8.88671875" defaultRowHeight="13.5"/>
  <cols>
    <col min="1" max="1" width="2.21484375" style="401" customWidth="1"/>
    <col min="2" max="2" width="6.88671875" style="4" customWidth="1"/>
    <col min="3" max="3" width="2.21484375" style="6" customWidth="1"/>
    <col min="4" max="4" width="5.88671875" style="118" customWidth="1"/>
    <col min="5" max="5" width="2.21484375" style="6" customWidth="1"/>
    <col min="6" max="6" width="7.99609375" style="11" customWidth="1"/>
    <col min="7" max="8" width="7.99609375" style="4" customWidth="1"/>
    <col min="9" max="9" width="6.77734375" style="4" customWidth="1"/>
    <col min="10" max="10" width="5.6640625" style="402" customWidth="1"/>
    <col min="11" max="11" width="1.99609375" style="4" customWidth="1"/>
    <col min="12" max="12" width="19.3359375" style="1" customWidth="1"/>
    <col min="13" max="13" width="9.3359375" style="1" customWidth="1"/>
    <col min="14" max="14" width="1.99609375" style="6" customWidth="1"/>
    <col min="15" max="15" width="1.5625" style="4" customWidth="1"/>
    <col min="16" max="16" width="4.21484375" style="4" customWidth="1"/>
    <col min="17" max="17" width="2.10546875" style="62" customWidth="1"/>
    <col min="18" max="18" width="1.33203125" style="4" customWidth="1"/>
    <col min="19" max="19" width="2.3359375" style="118" customWidth="1"/>
    <col min="20" max="20" width="1.99609375" style="4" customWidth="1"/>
    <col min="21" max="21" width="0.9921875" style="4" customWidth="1"/>
    <col min="22" max="22" width="1.88671875" style="4" customWidth="1"/>
    <col min="23" max="23" width="0.44140625" style="4" customWidth="1"/>
    <col min="24" max="24" width="0.78125" style="7" customWidth="1"/>
    <col min="25" max="25" width="11.10546875" style="526" customWidth="1"/>
    <col min="26" max="16384" width="8.88671875" style="4" customWidth="1"/>
  </cols>
  <sheetData>
    <row r="1" ht="14.25" thickBot="1">
      <c r="Y1" s="2"/>
    </row>
    <row r="2" spans="1:25" ht="14.25" customHeight="1">
      <c r="A2" s="1977" t="s">
        <v>916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  <c r="N2" s="1978"/>
      <c r="O2" s="1978"/>
      <c r="P2" s="1978"/>
      <c r="Q2" s="1978"/>
      <c r="R2" s="1978"/>
      <c r="S2" s="1978"/>
      <c r="T2" s="1978"/>
      <c r="U2" s="1978"/>
      <c r="V2" s="1978"/>
      <c r="W2" s="1978"/>
      <c r="X2" s="1978"/>
      <c r="Y2" s="1979"/>
    </row>
    <row r="3" spans="1:25" ht="14.25" customHeight="1" thickBot="1">
      <c r="A3" s="1993" t="s">
        <v>15</v>
      </c>
      <c r="B3" s="1994"/>
      <c r="C3" s="1994"/>
      <c r="D3" s="1994"/>
      <c r="E3" s="916"/>
      <c r="F3" s="917"/>
      <c r="G3" s="918"/>
      <c r="H3" s="918"/>
      <c r="I3" s="918"/>
      <c r="J3" s="919"/>
      <c r="K3" s="916"/>
      <c r="L3" s="916"/>
      <c r="M3" s="920"/>
      <c r="N3" s="916"/>
      <c r="O3" s="916"/>
      <c r="P3" s="916"/>
      <c r="Q3" s="918"/>
      <c r="R3" s="916"/>
      <c r="S3" s="916"/>
      <c r="T3" s="916"/>
      <c r="U3" s="916"/>
      <c r="V3" s="916"/>
      <c r="W3" s="921"/>
      <c r="X3" s="922"/>
      <c r="Y3" s="923" t="s">
        <v>16</v>
      </c>
    </row>
    <row r="4" spans="1:25" ht="14.25" customHeight="1" thickTop="1">
      <c r="A4" s="1983" t="s">
        <v>17</v>
      </c>
      <c r="B4" s="1962"/>
      <c r="C4" s="1962"/>
      <c r="D4" s="1962"/>
      <c r="E4" s="1962"/>
      <c r="F4" s="1963"/>
      <c r="G4" s="1991" t="s">
        <v>1094</v>
      </c>
      <c r="H4" s="1991" t="s">
        <v>1095</v>
      </c>
      <c r="I4" s="1989" t="s">
        <v>18</v>
      </c>
      <c r="J4" s="1990"/>
      <c r="K4" s="1961" t="s">
        <v>19</v>
      </c>
      <c r="L4" s="1984"/>
      <c r="M4" s="1984"/>
      <c r="N4" s="1984"/>
      <c r="O4" s="1984"/>
      <c r="P4" s="1984"/>
      <c r="Q4" s="1984"/>
      <c r="R4" s="1984"/>
      <c r="S4" s="1984"/>
      <c r="T4" s="1984"/>
      <c r="U4" s="1984"/>
      <c r="V4" s="1984"/>
      <c r="W4" s="1984"/>
      <c r="X4" s="1984"/>
      <c r="Y4" s="1985"/>
    </row>
    <row r="5" spans="1:25" ht="14.25" customHeight="1" thickBot="1">
      <c r="A5" s="1980" t="s">
        <v>20</v>
      </c>
      <c r="B5" s="1981"/>
      <c r="C5" s="1982" t="s">
        <v>21</v>
      </c>
      <c r="D5" s="1981"/>
      <c r="E5" s="1982" t="s">
        <v>22</v>
      </c>
      <c r="F5" s="1981"/>
      <c r="G5" s="1992"/>
      <c r="H5" s="1992"/>
      <c r="I5" s="938" t="s">
        <v>907</v>
      </c>
      <c r="J5" s="939" t="s">
        <v>23</v>
      </c>
      <c r="K5" s="1986"/>
      <c r="L5" s="1987"/>
      <c r="M5" s="1987"/>
      <c r="N5" s="1987"/>
      <c r="O5" s="1987"/>
      <c r="P5" s="1987"/>
      <c r="Q5" s="1987"/>
      <c r="R5" s="1987"/>
      <c r="S5" s="1987"/>
      <c r="T5" s="1987"/>
      <c r="U5" s="1987"/>
      <c r="V5" s="1987"/>
      <c r="W5" s="1987"/>
      <c r="X5" s="1987"/>
      <c r="Y5" s="1988"/>
    </row>
    <row r="6" spans="1:25" ht="14.25" customHeight="1" thickTop="1">
      <c r="A6" s="887"/>
      <c r="B6" s="406" t="s">
        <v>41</v>
      </c>
      <c r="C6" s="1973" t="s">
        <v>24</v>
      </c>
      <c r="D6" s="1974"/>
      <c r="E6" s="1974"/>
      <c r="F6" s="1975"/>
      <c r="G6" s="444">
        <f>SUM(G7,G17,G21)</f>
        <v>265268</v>
      </c>
      <c r="H6" s="444">
        <f>SUM(H7,H17,H21)</f>
        <v>187680</v>
      </c>
      <c r="I6" s="936">
        <f>(H6-G6)</f>
        <v>-77588</v>
      </c>
      <c r="J6" s="937">
        <f>(H6/G6*100)-100</f>
        <v>-29.24891053576006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410"/>
    </row>
    <row r="7" spans="1:25" ht="14.25" customHeight="1">
      <c r="A7" s="887"/>
      <c r="B7" s="406" t="s">
        <v>42</v>
      </c>
      <c r="C7" s="411"/>
      <c r="D7" s="405" t="s">
        <v>43</v>
      </c>
      <c r="E7" s="1976" t="s">
        <v>25</v>
      </c>
      <c r="F7" s="1972"/>
      <c r="G7" s="407">
        <f>SUM(G8:G16)</f>
        <v>83520</v>
      </c>
      <c r="H7" s="407">
        <f>SUM(H8:H16)</f>
        <v>36080</v>
      </c>
      <c r="I7" s="28">
        <f>(H7-G7)</f>
        <v>-47440</v>
      </c>
      <c r="J7" s="412">
        <f>(H7/G7*100)-100</f>
        <v>-56.80076628352491</v>
      </c>
      <c r="K7" s="448"/>
      <c r="L7" s="403"/>
      <c r="M7" s="403"/>
      <c r="N7" s="403"/>
      <c r="O7" s="403"/>
      <c r="P7" s="403"/>
      <c r="Q7" s="449"/>
      <c r="R7" s="403"/>
      <c r="S7" s="403"/>
      <c r="T7" s="403"/>
      <c r="U7" s="403"/>
      <c r="V7" s="403"/>
      <c r="W7" s="403"/>
      <c r="X7" s="403"/>
      <c r="Y7" s="888"/>
    </row>
    <row r="8" spans="1:25" s="1" customFormat="1" ht="17.25" customHeight="1">
      <c r="A8" s="472"/>
      <c r="B8" s="13"/>
      <c r="C8" s="53"/>
      <c r="D8" s="446" t="s">
        <v>44</v>
      </c>
      <c r="E8" s="221"/>
      <c r="F8" s="299" t="s">
        <v>1329</v>
      </c>
      <c r="G8" s="45">
        <v>76320</v>
      </c>
      <c r="H8" s="45">
        <f>SUM(Y9:Y14)/1000</f>
        <v>36080</v>
      </c>
      <c r="I8" s="33">
        <f>(H8-G8)</f>
        <v>-40240</v>
      </c>
      <c r="J8" s="416">
        <f>(H8/G8*100)-100</f>
        <v>-52.72536687631027</v>
      </c>
      <c r="K8" s="417"/>
      <c r="L8" s="44"/>
      <c r="M8" s="418"/>
      <c r="N8" s="18"/>
      <c r="O8" s="19"/>
      <c r="P8" s="388"/>
      <c r="Q8" s="389"/>
      <c r="R8" s="419"/>
      <c r="S8" s="420"/>
      <c r="T8" s="421"/>
      <c r="U8" s="421"/>
      <c r="V8" s="421"/>
      <c r="W8" s="421"/>
      <c r="X8" s="18"/>
      <c r="Y8" s="904">
        <f>SUM(Y9:Y14)</f>
        <v>36080000</v>
      </c>
    </row>
    <row r="9" spans="1:25" s="1" customFormat="1" ht="15.75" customHeight="1">
      <c r="A9" s="472"/>
      <c r="B9" s="13"/>
      <c r="C9" s="53"/>
      <c r="D9" s="446" t="s">
        <v>45</v>
      </c>
      <c r="E9" s="228"/>
      <c r="F9" s="306" t="s">
        <v>1330</v>
      </c>
      <c r="G9" s="25"/>
      <c r="H9" s="25"/>
      <c r="I9" s="34"/>
      <c r="J9" s="422"/>
      <c r="K9" s="423" t="s">
        <v>1313</v>
      </c>
      <c r="L9" s="9" t="s">
        <v>1331</v>
      </c>
      <c r="M9" s="424">
        <v>25000</v>
      </c>
      <c r="N9" s="1322">
        <v>15</v>
      </c>
      <c r="O9" s="11" t="s">
        <v>906</v>
      </c>
      <c r="P9" s="425">
        <v>4</v>
      </c>
      <c r="Q9" s="304"/>
      <c r="R9" s="11" t="s">
        <v>906</v>
      </c>
      <c r="S9" s="11">
        <v>12</v>
      </c>
      <c r="T9" s="212" t="s">
        <v>1316</v>
      </c>
      <c r="U9" s="11"/>
      <c r="V9" s="426"/>
      <c r="W9" s="212"/>
      <c r="X9" s="10" t="s">
        <v>1317</v>
      </c>
      <c r="Y9" s="434">
        <f aca="true" t="shared" si="0" ref="Y9:Y14">M9*N9*P9*S9</f>
        <v>18000000</v>
      </c>
    </row>
    <row r="10" spans="1:25" s="1" customFormat="1" ht="15.75" customHeight="1">
      <c r="A10" s="472"/>
      <c r="B10" s="13"/>
      <c r="C10" s="53"/>
      <c r="D10" s="415"/>
      <c r="E10" s="228"/>
      <c r="F10" s="306"/>
      <c r="G10" s="25"/>
      <c r="H10" s="25"/>
      <c r="I10" s="34"/>
      <c r="J10" s="422"/>
      <c r="K10" s="423"/>
      <c r="L10" s="9" t="s">
        <v>1332</v>
      </c>
      <c r="M10" s="424">
        <v>20000</v>
      </c>
      <c r="N10" s="1323">
        <v>2</v>
      </c>
      <c r="O10" s="11" t="s">
        <v>906</v>
      </c>
      <c r="P10" s="427">
        <v>4</v>
      </c>
      <c r="Q10" s="304"/>
      <c r="R10" s="11" t="s">
        <v>906</v>
      </c>
      <c r="S10" s="11">
        <v>2</v>
      </c>
      <c r="T10" s="212" t="s">
        <v>1316</v>
      </c>
      <c r="U10" s="11"/>
      <c r="V10" s="426"/>
      <c r="W10" s="212"/>
      <c r="X10" s="10" t="s">
        <v>1317</v>
      </c>
      <c r="Y10" s="434">
        <f t="shared" si="0"/>
        <v>320000</v>
      </c>
    </row>
    <row r="11" spans="1:25" s="1" customFormat="1" ht="15.75" customHeight="1">
      <c r="A11" s="472"/>
      <c r="B11" s="13"/>
      <c r="C11" s="53"/>
      <c r="D11" s="428"/>
      <c r="E11" s="228"/>
      <c r="F11" s="306"/>
      <c r="G11" s="25"/>
      <c r="H11" s="25"/>
      <c r="I11" s="34"/>
      <c r="J11" s="422"/>
      <c r="K11" s="423"/>
      <c r="L11" s="9" t="s">
        <v>1333</v>
      </c>
      <c r="M11" s="424">
        <v>30000</v>
      </c>
      <c r="N11" s="1323">
        <v>5</v>
      </c>
      <c r="O11" s="11" t="s">
        <v>906</v>
      </c>
      <c r="P11" s="427">
        <v>4</v>
      </c>
      <c r="Q11" s="304"/>
      <c r="R11" s="11" t="s">
        <v>906</v>
      </c>
      <c r="S11" s="11">
        <v>10</v>
      </c>
      <c r="T11" s="212" t="s">
        <v>1316</v>
      </c>
      <c r="U11" s="11"/>
      <c r="V11" s="426"/>
      <c r="W11" s="212"/>
      <c r="X11" s="10" t="s">
        <v>1317</v>
      </c>
      <c r="Y11" s="434">
        <f t="shared" si="0"/>
        <v>6000000</v>
      </c>
    </row>
    <row r="12" spans="1:25" s="1" customFormat="1" ht="15.75" customHeight="1">
      <c r="A12" s="472"/>
      <c r="B12" s="13"/>
      <c r="C12" s="53"/>
      <c r="D12" s="428"/>
      <c r="E12" s="228"/>
      <c r="F12" s="306"/>
      <c r="G12" s="25"/>
      <c r="H12" s="25"/>
      <c r="I12" s="34"/>
      <c r="J12" s="422"/>
      <c r="K12" s="423"/>
      <c r="L12" s="9" t="s">
        <v>1334</v>
      </c>
      <c r="M12" s="424">
        <v>25000</v>
      </c>
      <c r="N12" s="1323">
        <v>2</v>
      </c>
      <c r="O12" s="11" t="s">
        <v>906</v>
      </c>
      <c r="P12" s="427">
        <v>4</v>
      </c>
      <c r="Q12" s="304"/>
      <c r="R12" s="11" t="s">
        <v>906</v>
      </c>
      <c r="S12" s="11">
        <v>2</v>
      </c>
      <c r="T12" s="212" t="s">
        <v>1316</v>
      </c>
      <c r="U12" s="11"/>
      <c r="V12" s="426"/>
      <c r="W12" s="212"/>
      <c r="X12" s="10" t="s">
        <v>1317</v>
      </c>
      <c r="Y12" s="434">
        <f t="shared" si="0"/>
        <v>400000</v>
      </c>
    </row>
    <row r="13" spans="1:25" s="1" customFormat="1" ht="15.75" customHeight="1">
      <c r="A13" s="472"/>
      <c r="B13" s="13"/>
      <c r="C13" s="53"/>
      <c r="D13" s="428"/>
      <c r="E13" s="228"/>
      <c r="F13" s="306"/>
      <c r="G13" s="25"/>
      <c r="H13" s="25"/>
      <c r="I13" s="34"/>
      <c r="J13" s="422"/>
      <c r="K13" s="423"/>
      <c r="L13" s="9" t="s">
        <v>1335</v>
      </c>
      <c r="M13" s="424">
        <v>30000</v>
      </c>
      <c r="N13" s="1323">
        <v>8</v>
      </c>
      <c r="O13" s="11" t="s">
        <v>906</v>
      </c>
      <c r="P13" s="427">
        <v>4</v>
      </c>
      <c r="Q13" s="304"/>
      <c r="R13" s="11" t="s">
        <v>906</v>
      </c>
      <c r="S13" s="11">
        <v>11</v>
      </c>
      <c r="T13" s="212" t="s">
        <v>1316</v>
      </c>
      <c r="U13" s="11"/>
      <c r="V13" s="426"/>
      <c r="W13" s="212"/>
      <c r="X13" s="10" t="s">
        <v>1317</v>
      </c>
      <c r="Y13" s="434">
        <f t="shared" si="0"/>
        <v>10560000</v>
      </c>
    </row>
    <row r="14" spans="1:25" s="1" customFormat="1" ht="15.75" customHeight="1">
      <c r="A14" s="472"/>
      <c r="B14" s="13"/>
      <c r="C14" s="53"/>
      <c r="D14" s="428"/>
      <c r="E14" s="53"/>
      <c r="F14" s="306"/>
      <c r="G14" s="25"/>
      <c r="H14" s="25"/>
      <c r="I14" s="34"/>
      <c r="J14" s="422"/>
      <c r="K14" s="423"/>
      <c r="L14" s="9" t="s">
        <v>1336</v>
      </c>
      <c r="M14" s="424">
        <v>25000</v>
      </c>
      <c r="N14" s="1323">
        <v>4</v>
      </c>
      <c r="O14" s="11" t="s">
        <v>906</v>
      </c>
      <c r="P14" s="427">
        <v>4</v>
      </c>
      <c r="Q14" s="304"/>
      <c r="R14" s="11" t="s">
        <v>906</v>
      </c>
      <c r="S14" s="11">
        <v>2</v>
      </c>
      <c r="T14" s="212" t="s">
        <v>1316</v>
      </c>
      <c r="U14" s="11"/>
      <c r="V14" s="426"/>
      <c r="W14" s="212"/>
      <c r="X14" s="10" t="s">
        <v>1317</v>
      </c>
      <c r="Y14" s="434">
        <f t="shared" si="0"/>
        <v>800000</v>
      </c>
    </row>
    <row r="15" spans="1:25" s="1" customFormat="1" ht="17.25" customHeight="1">
      <c r="A15" s="472"/>
      <c r="B15" s="13"/>
      <c r="C15" s="53"/>
      <c r="D15" s="415"/>
      <c r="E15" s="228"/>
      <c r="F15" s="299" t="s">
        <v>157</v>
      </c>
      <c r="G15" s="45">
        <v>7200</v>
      </c>
      <c r="H15" s="45">
        <f>Y15/1000</f>
        <v>0</v>
      </c>
      <c r="I15" s="33">
        <f>(H15-G15)</f>
        <v>-7200</v>
      </c>
      <c r="J15" s="416">
        <v>0</v>
      </c>
      <c r="K15" s="14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905"/>
    </row>
    <row r="16" spans="1:25" s="1" customFormat="1" ht="15.75" customHeight="1">
      <c r="A16" s="472"/>
      <c r="B16" s="13"/>
      <c r="C16" s="53"/>
      <c r="D16" s="415"/>
      <c r="E16" s="228"/>
      <c r="F16" s="306" t="s">
        <v>158</v>
      </c>
      <c r="G16" s="25"/>
      <c r="H16" s="25"/>
      <c r="I16" s="34"/>
      <c r="J16" s="422"/>
      <c r="K16" s="429" t="s">
        <v>944</v>
      </c>
      <c r="L16" s="43" t="s">
        <v>9</v>
      </c>
      <c r="M16" s="251"/>
      <c r="N16" s="21"/>
      <c r="O16" s="22"/>
      <c r="P16" s="105"/>
      <c r="Q16" s="105"/>
      <c r="R16" s="22"/>
      <c r="S16" s="105"/>
      <c r="T16" s="105"/>
      <c r="U16" s="430"/>
      <c r="V16" s="430"/>
      <c r="W16" s="430"/>
      <c r="X16" s="21"/>
      <c r="Y16" s="478"/>
    </row>
    <row r="17" spans="1:25" ht="14.25" customHeight="1">
      <c r="A17" s="887"/>
      <c r="B17" s="406"/>
      <c r="C17" s="411"/>
      <c r="D17" s="405" t="s">
        <v>47</v>
      </c>
      <c r="E17" s="1976" t="s">
        <v>25</v>
      </c>
      <c r="F17" s="1972"/>
      <c r="G17" s="1297">
        <f>G18</f>
        <v>800</v>
      </c>
      <c r="H17" s="1297">
        <f>H18</f>
        <v>800</v>
      </c>
      <c r="I17" s="28">
        <f>(H17-G17)</f>
        <v>0</v>
      </c>
      <c r="J17" s="412">
        <f>(H17/G17*100)-100</f>
        <v>0</v>
      </c>
      <c r="K17" s="76"/>
      <c r="L17" s="76"/>
      <c r="M17" s="76"/>
      <c r="N17" s="76"/>
      <c r="O17" s="76"/>
      <c r="P17" s="76"/>
      <c r="Q17" s="413"/>
      <c r="R17" s="76"/>
      <c r="S17" s="76"/>
      <c r="T17" s="76"/>
      <c r="U17" s="76"/>
      <c r="V17" s="76"/>
      <c r="W17" s="76"/>
      <c r="X17" s="76"/>
      <c r="Y17" s="414"/>
    </row>
    <row r="18" spans="1:25" s="1" customFormat="1" ht="17.25" customHeight="1">
      <c r="A18" s="472"/>
      <c r="B18" s="13"/>
      <c r="C18" s="53"/>
      <c r="D18" s="446" t="s">
        <v>48</v>
      </c>
      <c r="E18" s="221"/>
      <c r="F18" s="299" t="s">
        <v>159</v>
      </c>
      <c r="G18" s="45">
        <v>800</v>
      </c>
      <c r="H18" s="30">
        <f>SUM(Y19)/1000</f>
        <v>800</v>
      </c>
      <c r="I18" s="33">
        <f>(H18-G18)</f>
        <v>0</v>
      </c>
      <c r="J18" s="416">
        <f>(H18/G18*100)-100</f>
        <v>0</v>
      </c>
      <c r="K18" s="417"/>
      <c r="L18" s="44"/>
      <c r="M18" s="418"/>
      <c r="N18" s="18"/>
      <c r="O18" s="19"/>
      <c r="P18" s="388"/>
      <c r="Q18" s="389"/>
      <c r="R18" s="419"/>
      <c r="S18" s="420"/>
      <c r="T18" s="421"/>
      <c r="U18" s="421"/>
      <c r="V18" s="421"/>
      <c r="W18" s="421"/>
      <c r="X18" s="18"/>
      <c r="Y18" s="904">
        <f>Y19</f>
        <v>800000</v>
      </c>
    </row>
    <row r="19" spans="1:25" s="1" customFormat="1" ht="17.25" customHeight="1">
      <c r="A19" s="472"/>
      <c r="B19" s="13"/>
      <c r="C19" s="53"/>
      <c r="D19" s="446" t="s">
        <v>50</v>
      </c>
      <c r="E19" s="228"/>
      <c r="F19" s="306"/>
      <c r="G19" s="137"/>
      <c r="H19" s="137"/>
      <c r="I19" s="34"/>
      <c r="J19" s="422"/>
      <c r="K19" s="423" t="s">
        <v>944</v>
      </c>
      <c r="L19" s="9" t="s">
        <v>51</v>
      </c>
      <c r="M19" s="431">
        <v>40000</v>
      </c>
      <c r="N19" s="10" t="s">
        <v>927</v>
      </c>
      <c r="O19" s="11" t="s">
        <v>906</v>
      </c>
      <c r="P19" s="217">
        <v>20</v>
      </c>
      <c r="Q19" s="11" t="s">
        <v>946</v>
      </c>
      <c r="R19" s="11" t="s">
        <v>906</v>
      </c>
      <c r="S19" s="11">
        <v>1</v>
      </c>
      <c r="T19" s="212" t="s">
        <v>27</v>
      </c>
      <c r="U19" s="11"/>
      <c r="V19" s="426"/>
      <c r="W19" s="212"/>
      <c r="X19" s="10" t="s">
        <v>26</v>
      </c>
      <c r="Y19" s="434">
        <f>SUM(M19*P19*S19)</f>
        <v>800000</v>
      </c>
    </row>
    <row r="20" spans="1:25" s="1" customFormat="1" ht="15.75" customHeight="1">
      <c r="A20" s="472"/>
      <c r="B20" s="13"/>
      <c r="C20" s="53"/>
      <c r="D20" s="446" t="s">
        <v>52</v>
      </c>
      <c r="E20" s="228"/>
      <c r="F20" s="306"/>
      <c r="G20" s="25"/>
      <c r="H20" s="25"/>
      <c r="I20" s="34"/>
      <c r="J20" s="422"/>
      <c r="K20" s="423"/>
      <c r="L20" s="9"/>
      <c r="M20" s="431"/>
      <c r="N20" s="10"/>
      <c r="O20" s="11"/>
      <c r="P20" s="217"/>
      <c r="Q20" s="11"/>
      <c r="R20" s="11"/>
      <c r="S20" s="11"/>
      <c r="T20" s="212"/>
      <c r="U20" s="11"/>
      <c r="V20" s="426"/>
      <c r="W20" s="212"/>
      <c r="X20" s="10"/>
      <c r="Y20" s="434"/>
    </row>
    <row r="21" spans="1:25" ht="14.25" customHeight="1">
      <c r="A21" s="887"/>
      <c r="B21" s="406"/>
      <c r="C21" s="447"/>
      <c r="D21" s="405" t="s">
        <v>48</v>
      </c>
      <c r="E21" s="1971" t="s">
        <v>25</v>
      </c>
      <c r="F21" s="1972"/>
      <c r="G21" s="407">
        <f>SUM(G22:G36)</f>
        <v>180948</v>
      </c>
      <c r="H21" s="407">
        <f>SUM(H22+H28+H29+H31+H32+H35)</f>
        <v>150800</v>
      </c>
      <c r="I21" s="28">
        <f>(H21-G21)</f>
        <v>-30148</v>
      </c>
      <c r="J21" s="436">
        <f>(H21/G21*100)-100</f>
        <v>-16.661140217078938</v>
      </c>
      <c r="K21" s="448"/>
      <c r="L21" s="403"/>
      <c r="M21" s="403"/>
      <c r="N21" s="403"/>
      <c r="O21" s="403"/>
      <c r="P21" s="403"/>
      <c r="Q21" s="449"/>
      <c r="R21" s="403"/>
      <c r="S21" s="403"/>
      <c r="T21" s="403"/>
      <c r="U21" s="403"/>
      <c r="V21" s="403"/>
      <c r="W21" s="403"/>
      <c r="X21" s="403"/>
      <c r="Y21" s="888"/>
    </row>
    <row r="22" spans="1:25" s="1" customFormat="1" ht="17.25" customHeight="1">
      <c r="A22" s="472"/>
      <c r="B22" s="13"/>
      <c r="C22" s="228"/>
      <c r="D22" s="926" t="s">
        <v>53</v>
      </c>
      <c r="E22" s="42"/>
      <c r="F22" s="299" t="s">
        <v>1312</v>
      </c>
      <c r="G22" s="45">
        <v>60528</v>
      </c>
      <c r="H22" s="30">
        <f>SUM(Y22)/1000</f>
        <v>47840</v>
      </c>
      <c r="I22" s="33"/>
      <c r="J22" s="416">
        <f>(H22/G22*100)-100</f>
        <v>-20.962199312714773</v>
      </c>
      <c r="K22" s="417"/>
      <c r="L22" s="186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1584">
        <f>SUM(Y23:Y27)</f>
        <v>47840000</v>
      </c>
    </row>
    <row r="23" spans="1:25" s="1" customFormat="1" ht="17.25" customHeight="1">
      <c r="A23" s="472"/>
      <c r="B23" s="13"/>
      <c r="C23" s="228"/>
      <c r="D23" s="926" t="s">
        <v>54</v>
      </c>
      <c r="E23" s="53"/>
      <c r="F23" s="306"/>
      <c r="G23" s="137"/>
      <c r="H23" s="31"/>
      <c r="I23" s="34"/>
      <c r="J23" s="422"/>
      <c r="K23" s="423" t="s">
        <v>1313</v>
      </c>
      <c r="L23" s="120" t="s">
        <v>1314</v>
      </c>
      <c r="M23" s="431">
        <v>30000</v>
      </c>
      <c r="N23" s="10" t="s">
        <v>1315</v>
      </c>
      <c r="O23" s="11" t="s">
        <v>906</v>
      </c>
      <c r="P23" s="450">
        <v>18</v>
      </c>
      <c r="Q23" s="451">
        <v>5</v>
      </c>
      <c r="R23" s="11" t="s">
        <v>906</v>
      </c>
      <c r="S23" s="433">
        <v>12</v>
      </c>
      <c r="T23" s="259" t="s">
        <v>1316</v>
      </c>
      <c r="U23" s="259"/>
      <c r="V23" s="259"/>
      <c r="W23" s="259"/>
      <c r="X23" s="10" t="s">
        <v>1317</v>
      </c>
      <c r="Y23" s="434">
        <f>M23*P23*Q23*S23</f>
        <v>32400000</v>
      </c>
    </row>
    <row r="24" spans="1:25" s="1" customFormat="1" ht="17.25" customHeight="1">
      <c r="A24" s="472"/>
      <c r="B24" s="13"/>
      <c r="C24" s="228"/>
      <c r="D24" s="926"/>
      <c r="E24" s="53"/>
      <c r="F24" s="306"/>
      <c r="G24" s="137"/>
      <c r="H24" s="31"/>
      <c r="I24" s="34"/>
      <c r="J24" s="422"/>
      <c r="K24" s="423" t="s">
        <v>1313</v>
      </c>
      <c r="L24" s="120" t="s">
        <v>1318</v>
      </c>
      <c r="M24" s="212">
        <v>38000</v>
      </c>
      <c r="N24" s="10" t="s">
        <v>1315</v>
      </c>
      <c r="O24" s="11" t="s">
        <v>906</v>
      </c>
      <c r="P24" s="452">
        <v>10</v>
      </c>
      <c r="Q24" s="451">
        <v>1</v>
      </c>
      <c r="R24" s="11" t="s">
        <v>906</v>
      </c>
      <c r="S24" s="433">
        <v>12</v>
      </c>
      <c r="T24" s="259" t="s">
        <v>1316</v>
      </c>
      <c r="U24" s="259"/>
      <c r="V24" s="259"/>
      <c r="W24" s="259"/>
      <c r="X24" s="10" t="s">
        <v>1317</v>
      </c>
      <c r="Y24" s="434">
        <f aca="true" t="shared" si="1" ref="Y24:Y32">M24*P24*Q24*S24</f>
        <v>4560000</v>
      </c>
    </row>
    <row r="25" spans="1:25" s="1" customFormat="1" ht="17.25" customHeight="1">
      <c r="A25" s="472"/>
      <c r="B25" s="13"/>
      <c r="C25" s="228"/>
      <c r="D25" s="926"/>
      <c r="E25" s="53"/>
      <c r="F25" s="306"/>
      <c r="G25" s="137"/>
      <c r="H25" s="31"/>
      <c r="I25" s="34"/>
      <c r="J25" s="422"/>
      <c r="K25" s="423"/>
      <c r="L25" s="120"/>
      <c r="M25" s="212">
        <v>35000</v>
      </c>
      <c r="N25" s="10" t="s">
        <v>1315</v>
      </c>
      <c r="O25" s="11" t="s">
        <v>906</v>
      </c>
      <c r="P25" s="452">
        <v>15</v>
      </c>
      <c r="Q25" s="451">
        <v>1</v>
      </c>
      <c r="R25" s="11" t="s">
        <v>906</v>
      </c>
      <c r="S25" s="433">
        <v>12</v>
      </c>
      <c r="T25" s="259" t="s">
        <v>1316</v>
      </c>
      <c r="U25" s="259"/>
      <c r="V25" s="259"/>
      <c r="W25" s="259"/>
      <c r="X25" s="10" t="s">
        <v>1317</v>
      </c>
      <c r="Y25" s="434">
        <f t="shared" si="1"/>
        <v>6300000</v>
      </c>
    </row>
    <row r="26" spans="1:25" s="1" customFormat="1" ht="17.25" customHeight="1">
      <c r="A26" s="472"/>
      <c r="B26" s="13"/>
      <c r="C26" s="228"/>
      <c r="D26" s="926"/>
      <c r="E26" s="53"/>
      <c r="F26" s="306"/>
      <c r="G26" s="137"/>
      <c r="H26" s="31"/>
      <c r="I26" s="34"/>
      <c r="J26" s="422"/>
      <c r="K26" s="423"/>
      <c r="L26" s="120"/>
      <c r="M26" s="212">
        <v>35000</v>
      </c>
      <c r="N26" s="10" t="s">
        <v>1315</v>
      </c>
      <c r="O26" s="11" t="s">
        <v>906</v>
      </c>
      <c r="P26" s="452">
        <v>9</v>
      </c>
      <c r="Q26" s="451">
        <v>1</v>
      </c>
      <c r="R26" s="11" t="s">
        <v>906</v>
      </c>
      <c r="S26" s="433">
        <v>12</v>
      </c>
      <c r="T26" s="259" t="s">
        <v>1316</v>
      </c>
      <c r="U26" s="259"/>
      <c r="V26" s="259"/>
      <c r="W26" s="259"/>
      <c r="X26" s="10" t="s">
        <v>1317</v>
      </c>
      <c r="Y26" s="434">
        <f t="shared" si="1"/>
        <v>3780000</v>
      </c>
    </row>
    <row r="27" spans="1:25" s="1" customFormat="1" ht="17.25" customHeight="1">
      <c r="A27" s="472"/>
      <c r="B27" s="13"/>
      <c r="C27" s="228"/>
      <c r="D27" s="926"/>
      <c r="E27" s="53"/>
      <c r="F27" s="307"/>
      <c r="G27" s="46"/>
      <c r="H27" s="32"/>
      <c r="I27" s="35"/>
      <c r="J27" s="453"/>
      <c r="K27" s="429"/>
      <c r="L27" s="177"/>
      <c r="M27" s="251">
        <v>20000</v>
      </c>
      <c r="N27" s="21" t="s">
        <v>1315</v>
      </c>
      <c r="O27" s="22" t="s">
        <v>906</v>
      </c>
      <c r="P27" s="454">
        <v>5</v>
      </c>
      <c r="Q27" s="455">
        <v>1</v>
      </c>
      <c r="R27" s="22" t="s">
        <v>906</v>
      </c>
      <c r="S27" s="456">
        <v>8</v>
      </c>
      <c r="T27" s="430" t="s">
        <v>1316</v>
      </c>
      <c r="U27" s="430"/>
      <c r="V27" s="430"/>
      <c r="W27" s="430"/>
      <c r="X27" s="21" t="s">
        <v>1317</v>
      </c>
      <c r="Y27" s="478">
        <f t="shared" si="1"/>
        <v>800000</v>
      </c>
    </row>
    <row r="28" spans="1:25" s="1" customFormat="1" ht="17.25" customHeight="1">
      <c r="A28" s="472"/>
      <c r="B28" s="13"/>
      <c r="C28" s="228"/>
      <c r="D28" s="926"/>
      <c r="E28" s="53"/>
      <c r="F28" s="72" t="s">
        <v>1319</v>
      </c>
      <c r="G28" s="45">
        <v>38220</v>
      </c>
      <c r="H28" s="30">
        <f>SUM(Y28)/1000</f>
        <v>35280</v>
      </c>
      <c r="I28" s="33">
        <f>(H28-G28)</f>
        <v>-2940</v>
      </c>
      <c r="J28" s="416">
        <f>(H28/G28*100)-100</f>
        <v>-7.692307692307693</v>
      </c>
      <c r="K28" s="437" t="s">
        <v>1313</v>
      </c>
      <c r="L28" s="120" t="s">
        <v>1319</v>
      </c>
      <c r="M28" s="212">
        <v>35000</v>
      </c>
      <c r="N28" s="10" t="s">
        <v>1315</v>
      </c>
      <c r="O28" s="11" t="s">
        <v>906</v>
      </c>
      <c r="P28" s="450">
        <v>12</v>
      </c>
      <c r="Q28" s="451">
        <v>7</v>
      </c>
      <c r="R28" s="11" t="s">
        <v>906</v>
      </c>
      <c r="S28" s="433">
        <v>12</v>
      </c>
      <c r="T28" s="259" t="s">
        <v>1316</v>
      </c>
      <c r="U28" s="259"/>
      <c r="V28" s="259"/>
      <c r="W28" s="259"/>
      <c r="X28" s="10" t="s">
        <v>1317</v>
      </c>
      <c r="Y28" s="463">
        <f t="shared" si="1"/>
        <v>35280000</v>
      </c>
    </row>
    <row r="29" spans="1:25" s="1" customFormat="1" ht="17.25" customHeight="1">
      <c r="A29" s="472"/>
      <c r="B29" s="13"/>
      <c r="C29" s="228"/>
      <c r="D29" s="926"/>
      <c r="E29" s="53"/>
      <c r="F29" s="1316" t="s">
        <v>1320</v>
      </c>
      <c r="G29" s="45">
        <v>54000</v>
      </c>
      <c r="H29" s="30">
        <f>Y29/1000</f>
        <v>60480</v>
      </c>
      <c r="I29" s="33">
        <f>(H29-G29)</f>
        <v>6480</v>
      </c>
      <c r="J29" s="416">
        <f>(H29/G29*100)-100</f>
        <v>12.000000000000014</v>
      </c>
      <c r="K29" s="417" t="s">
        <v>1313</v>
      </c>
      <c r="L29" s="50" t="s">
        <v>1320</v>
      </c>
      <c r="M29" s="210"/>
      <c r="N29" s="18"/>
      <c r="O29" s="19"/>
      <c r="P29" s="1317"/>
      <c r="Q29" s="1318"/>
      <c r="R29" s="19"/>
      <c r="S29" s="420"/>
      <c r="T29" s="421"/>
      <c r="U29" s="421"/>
      <c r="V29" s="421"/>
      <c r="W29" s="421"/>
      <c r="X29" s="18"/>
      <c r="Y29" s="471">
        <f>Y30+Y31</f>
        <v>60480000</v>
      </c>
    </row>
    <row r="30" spans="1:25" s="1" customFormat="1" ht="17.25" customHeight="1">
      <c r="A30" s="472"/>
      <c r="B30" s="13"/>
      <c r="C30" s="228"/>
      <c r="D30" s="926"/>
      <c r="E30" s="53"/>
      <c r="F30" s="359"/>
      <c r="G30" s="40"/>
      <c r="H30" s="40"/>
      <c r="I30" s="40"/>
      <c r="J30" s="534"/>
      <c r="K30" s="534"/>
      <c r="M30" s="212">
        <v>50000</v>
      </c>
      <c r="N30" s="10" t="s">
        <v>1315</v>
      </c>
      <c r="O30" s="11" t="s">
        <v>906</v>
      </c>
      <c r="P30" s="450">
        <v>8</v>
      </c>
      <c r="Q30" s="451">
        <v>6</v>
      </c>
      <c r="R30" s="11" t="s">
        <v>906</v>
      </c>
      <c r="S30" s="433">
        <v>12</v>
      </c>
      <c r="T30" s="259" t="s">
        <v>1316</v>
      </c>
      <c r="U30" s="259"/>
      <c r="V30" s="259"/>
      <c r="W30" s="259"/>
      <c r="X30" s="10" t="s">
        <v>1317</v>
      </c>
      <c r="Y30" s="1585">
        <f t="shared" si="1"/>
        <v>28800000</v>
      </c>
    </row>
    <row r="31" spans="1:25" s="1" customFormat="1" ht="17.25" customHeight="1">
      <c r="A31" s="472"/>
      <c r="B31" s="13"/>
      <c r="C31" s="228"/>
      <c r="D31" s="926"/>
      <c r="E31" s="53"/>
      <c r="F31" s="1319"/>
      <c r="G31" s="46"/>
      <c r="H31" s="32"/>
      <c r="I31" s="35"/>
      <c r="J31" s="453"/>
      <c r="K31" s="429"/>
      <c r="L31" s="143"/>
      <c r="M31" s="251">
        <v>55000</v>
      </c>
      <c r="N31" s="21" t="s">
        <v>1315</v>
      </c>
      <c r="O31" s="22" t="s">
        <v>906</v>
      </c>
      <c r="P31" s="454">
        <v>8</v>
      </c>
      <c r="Q31" s="455">
        <v>6</v>
      </c>
      <c r="R31" s="22" t="s">
        <v>906</v>
      </c>
      <c r="S31" s="456">
        <v>12</v>
      </c>
      <c r="T31" s="430" t="s">
        <v>1316</v>
      </c>
      <c r="U31" s="430"/>
      <c r="V31" s="430"/>
      <c r="W31" s="430"/>
      <c r="X31" s="21" t="s">
        <v>1317</v>
      </c>
      <c r="Y31" s="1586">
        <f>M31*P31*Q31*S31</f>
        <v>31680000</v>
      </c>
    </row>
    <row r="32" spans="1:25" s="1" customFormat="1" ht="17.25" customHeight="1">
      <c r="A32" s="472"/>
      <c r="B32" s="13"/>
      <c r="C32" s="228"/>
      <c r="D32" s="926"/>
      <c r="E32" s="53"/>
      <c r="F32" s="41" t="s">
        <v>1321</v>
      </c>
      <c r="G32" s="137">
        <v>7200</v>
      </c>
      <c r="H32" s="31">
        <f>SUM(Y32)/1000</f>
        <v>7200</v>
      </c>
      <c r="I32" s="34">
        <f>(H32-G32)</f>
        <v>0</v>
      </c>
      <c r="J32" s="422">
        <f>(H32/G32*100)-100</f>
        <v>0</v>
      </c>
      <c r="K32" s="437" t="s">
        <v>1313</v>
      </c>
      <c r="L32" s="1320" t="s">
        <v>1322</v>
      </c>
      <c r="M32" s="226">
        <v>25000</v>
      </c>
      <c r="N32" s="21" t="s">
        <v>1315</v>
      </c>
      <c r="O32" s="22" t="s">
        <v>906</v>
      </c>
      <c r="P32" s="454">
        <v>12</v>
      </c>
      <c r="Q32" s="455">
        <v>2</v>
      </c>
      <c r="R32" s="22" t="s">
        <v>906</v>
      </c>
      <c r="S32" s="456">
        <v>12</v>
      </c>
      <c r="T32" s="430" t="s">
        <v>1316</v>
      </c>
      <c r="U32" s="430"/>
      <c r="V32" s="430"/>
      <c r="W32" s="430"/>
      <c r="X32" s="21" t="s">
        <v>1317</v>
      </c>
      <c r="Y32" s="1587">
        <f t="shared" si="1"/>
        <v>7200000</v>
      </c>
    </row>
    <row r="33" spans="1:25" s="1" customFormat="1" ht="17.25" customHeight="1" thickBot="1">
      <c r="A33" s="1591"/>
      <c r="B33" s="1592"/>
      <c r="C33" s="1593"/>
      <c r="D33" s="1594"/>
      <c r="E33" s="1595"/>
      <c r="F33" s="564" t="s">
        <v>1323</v>
      </c>
      <c r="G33" s="862">
        <v>15600</v>
      </c>
      <c r="H33" s="1596">
        <f>SUM(Y33)/1000</f>
        <v>770</v>
      </c>
      <c r="I33" s="1597">
        <f>(H33-G33)</f>
        <v>-14830</v>
      </c>
      <c r="J33" s="1598">
        <f>(H33/G33*100)-100</f>
        <v>-95.06410256410257</v>
      </c>
      <c r="K33" s="1599"/>
      <c r="L33" s="1600"/>
      <c r="M33" s="1601"/>
      <c r="N33" s="1602"/>
      <c r="O33" s="1603"/>
      <c r="P33" s="1604"/>
      <c r="Q33" s="1605"/>
      <c r="R33" s="1606"/>
      <c r="S33" s="1607"/>
      <c r="T33" s="1608"/>
      <c r="U33" s="1608"/>
      <c r="V33" s="1608"/>
      <c r="W33" s="1608"/>
      <c r="X33" s="1602"/>
      <c r="Y33" s="1609">
        <f>SUM(Y34:Y35)</f>
        <v>770000</v>
      </c>
    </row>
    <row r="34" spans="1:25" s="1" customFormat="1" ht="17.25" customHeight="1">
      <c r="A34" s="472"/>
      <c r="B34" s="13"/>
      <c r="C34" s="228"/>
      <c r="D34" s="926"/>
      <c r="E34" s="53"/>
      <c r="F34" s="41"/>
      <c r="G34" s="137"/>
      <c r="H34" s="31"/>
      <c r="I34" s="34"/>
      <c r="J34" s="458"/>
      <c r="K34" s="423" t="s">
        <v>1313</v>
      </c>
      <c r="L34" s="459" t="s">
        <v>1324</v>
      </c>
      <c r="M34" s="431">
        <v>30000</v>
      </c>
      <c r="N34" s="10" t="s">
        <v>1315</v>
      </c>
      <c r="O34" s="11" t="s">
        <v>906</v>
      </c>
      <c r="P34" s="217">
        <v>14</v>
      </c>
      <c r="Q34" s="11" t="s">
        <v>1325</v>
      </c>
      <c r="R34" s="11" t="s">
        <v>906</v>
      </c>
      <c r="S34" s="11">
        <v>1</v>
      </c>
      <c r="T34" s="212" t="s">
        <v>27</v>
      </c>
      <c r="U34" s="11"/>
      <c r="V34" s="426"/>
      <c r="W34" s="212"/>
      <c r="X34" s="10" t="s">
        <v>1317</v>
      </c>
      <c r="Y34" s="434">
        <f>SUM(M34*P34*S34)</f>
        <v>420000</v>
      </c>
    </row>
    <row r="35" spans="1:25" s="1" customFormat="1" ht="17.25" customHeight="1">
      <c r="A35" s="472"/>
      <c r="B35" s="13"/>
      <c r="C35" s="228"/>
      <c r="D35" s="926"/>
      <c r="E35" s="53"/>
      <c r="F35" s="73"/>
      <c r="G35" s="46"/>
      <c r="H35" s="32"/>
      <c r="I35" s="35"/>
      <c r="J35" s="460"/>
      <c r="K35" s="429"/>
      <c r="L35" s="1320"/>
      <c r="M35" s="461">
        <v>35000</v>
      </c>
      <c r="N35" s="21" t="s">
        <v>1315</v>
      </c>
      <c r="O35" s="22" t="s">
        <v>906</v>
      </c>
      <c r="P35" s="14">
        <v>10</v>
      </c>
      <c r="Q35" s="22" t="s">
        <v>1325</v>
      </c>
      <c r="R35" s="22" t="s">
        <v>906</v>
      </c>
      <c r="S35" s="22">
        <v>1</v>
      </c>
      <c r="T35" s="251" t="s">
        <v>27</v>
      </c>
      <c r="U35" s="22"/>
      <c r="V35" s="462"/>
      <c r="W35" s="251"/>
      <c r="X35" s="21" t="s">
        <v>1317</v>
      </c>
      <c r="Y35" s="478">
        <f>M35*P35*S35</f>
        <v>350000</v>
      </c>
    </row>
    <row r="36" spans="1:25" s="1" customFormat="1" ht="17.25" customHeight="1">
      <c r="A36" s="516"/>
      <c r="B36" s="13"/>
      <c r="C36" s="228"/>
      <c r="D36" s="464"/>
      <c r="E36" s="48"/>
      <c r="F36" s="1321" t="s">
        <v>1326</v>
      </c>
      <c r="G36" s="137">
        <v>5400</v>
      </c>
      <c r="H36" s="30">
        <f>SUM(Y36)/1000</f>
        <v>5400</v>
      </c>
      <c r="I36" s="33">
        <f>(H36-G36)</f>
        <v>0</v>
      </c>
      <c r="J36" s="412">
        <v>100</v>
      </c>
      <c r="K36" s="437" t="s">
        <v>1313</v>
      </c>
      <c r="L36" s="459" t="s">
        <v>1326</v>
      </c>
      <c r="M36" s="431">
        <v>15000</v>
      </c>
      <c r="N36" s="10" t="s">
        <v>1315</v>
      </c>
      <c r="O36" s="11" t="s">
        <v>906</v>
      </c>
      <c r="P36" s="450">
        <v>10</v>
      </c>
      <c r="Q36" s="451">
        <v>3</v>
      </c>
      <c r="R36" s="11" t="s">
        <v>906</v>
      </c>
      <c r="S36" s="11">
        <v>12</v>
      </c>
      <c r="T36" s="212" t="s">
        <v>1316</v>
      </c>
      <c r="U36" s="11"/>
      <c r="V36" s="426"/>
      <c r="W36" s="212"/>
      <c r="X36" s="10" t="s">
        <v>1317</v>
      </c>
      <c r="Y36" s="463">
        <f>M36*P36*Q36*S36</f>
        <v>5400000</v>
      </c>
    </row>
    <row r="37" spans="1:25" s="67" customFormat="1" ht="17.25" customHeight="1">
      <c r="A37" s="467"/>
      <c r="B37" s="468" t="s">
        <v>31</v>
      </c>
      <c r="C37" s="1999" t="s">
        <v>24</v>
      </c>
      <c r="D37" s="1974"/>
      <c r="E37" s="2000"/>
      <c r="F37" s="2001"/>
      <c r="G37" s="469">
        <f>SUM(G38,G51,G54,G60)</f>
        <v>640076</v>
      </c>
      <c r="H37" s="469">
        <f>SUM(H38,H51,H54,H60)</f>
        <v>625298</v>
      </c>
      <c r="I37" s="408">
        <f>(H37-G37)</f>
        <v>-14778</v>
      </c>
      <c r="J37" s="409">
        <f>(H37/G37*100)-100</f>
        <v>-2.3087883313856423</v>
      </c>
      <c r="K37" s="928"/>
      <c r="L37" s="929"/>
      <c r="M37" s="930"/>
      <c r="N37" s="503"/>
      <c r="O37" s="931"/>
      <c r="P37" s="932"/>
      <c r="Q37" s="933"/>
      <c r="R37" s="931"/>
      <c r="S37" s="934"/>
      <c r="T37" s="935"/>
      <c r="U37" s="935"/>
      <c r="V37" s="935"/>
      <c r="W37" s="935"/>
      <c r="X37" s="503"/>
      <c r="Y37" s="479"/>
    </row>
    <row r="38" spans="1:25" s="1" customFormat="1" ht="17.25" customHeight="1">
      <c r="A38" s="472"/>
      <c r="B38" s="406" t="s">
        <v>42</v>
      </c>
      <c r="C38" s="42"/>
      <c r="D38" s="473" t="s">
        <v>55</v>
      </c>
      <c r="E38" s="1976" t="s">
        <v>25</v>
      </c>
      <c r="F38" s="1972"/>
      <c r="G38" s="31">
        <f>SUM(G39:G49)</f>
        <v>537058</v>
      </c>
      <c r="H38" s="31">
        <f>SUM(H39+H41+H43+H49)</f>
        <v>540203</v>
      </c>
      <c r="I38" s="34">
        <f>(H38-G38)</f>
        <v>3145</v>
      </c>
      <c r="J38" s="474">
        <f>(H38/G38*100)-100</f>
        <v>0.5855978311467283</v>
      </c>
      <c r="K38" s="231"/>
      <c r="L38" s="225"/>
      <c r="M38" s="431"/>
      <c r="N38" s="10"/>
      <c r="O38" s="227"/>
      <c r="P38" s="217"/>
      <c r="Q38" s="11"/>
      <c r="R38" s="227"/>
      <c r="S38" s="475"/>
      <c r="T38" s="259"/>
      <c r="U38" s="259"/>
      <c r="V38" s="259"/>
      <c r="W38" s="259"/>
      <c r="X38" s="10"/>
      <c r="Y38" s="1587"/>
    </row>
    <row r="39" spans="1:25" s="1" customFormat="1" ht="17.25" customHeight="1">
      <c r="A39" s="472"/>
      <c r="B39" s="13"/>
      <c r="C39" s="53"/>
      <c r="D39" s="428" t="s">
        <v>31</v>
      </c>
      <c r="E39" s="221"/>
      <c r="F39" s="299" t="s">
        <v>160</v>
      </c>
      <c r="G39" s="30">
        <v>414243</v>
      </c>
      <c r="H39" s="30">
        <f>SUM(Y40)/1000</f>
        <v>414243</v>
      </c>
      <c r="I39" s="33">
        <f>(H39-G39)</f>
        <v>0</v>
      </c>
      <c r="J39" s="476">
        <f>(H39/G39*100)-100</f>
        <v>0</v>
      </c>
      <c r="K39" s="391"/>
      <c r="L39" s="391"/>
      <c r="M39" s="50"/>
      <c r="N39" s="220"/>
      <c r="O39" s="391"/>
      <c r="P39" s="220"/>
      <c r="Q39" s="19"/>
      <c r="R39" s="391"/>
      <c r="S39" s="44"/>
      <c r="T39" s="391"/>
      <c r="U39" s="391"/>
      <c r="V39" s="391"/>
      <c r="W39" s="391"/>
      <c r="X39" s="391"/>
      <c r="Y39" s="905">
        <f>Y40</f>
        <v>414243000</v>
      </c>
    </row>
    <row r="40" spans="1:25" s="1" customFormat="1" ht="17.25" customHeight="1">
      <c r="A40" s="472"/>
      <c r="B40" s="13"/>
      <c r="C40" s="53"/>
      <c r="D40" s="428"/>
      <c r="E40" s="317"/>
      <c r="F40" s="307" t="s">
        <v>161</v>
      </c>
      <c r="G40" s="32"/>
      <c r="H40" s="32"/>
      <c r="I40" s="35"/>
      <c r="J40" s="445"/>
      <c r="K40" s="233" t="s">
        <v>944</v>
      </c>
      <c r="L40" s="258" t="s">
        <v>56</v>
      </c>
      <c r="M40" s="1579">
        <v>103560750</v>
      </c>
      <c r="N40" s="21" t="s">
        <v>927</v>
      </c>
      <c r="O40" s="22" t="s">
        <v>906</v>
      </c>
      <c r="P40" s="380">
        <v>4</v>
      </c>
      <c r="Q40" s="382" t="s">
        <v>945</v>
      </c>
      <c r="R40" s="477"/>
      <c r="S40" s="456"/>
      <c r="T40" s="430"/>
      <c r="U40" s="430"/>
      <c r="V40" s="430"/>
      <c r="W40" s="430"/>
      <c r="X40" s="21" t="s">
        <v>26</v>
      </c>
      <c r="Y40" s="478">
        <f>SUM(M40*P40)</f>
        <v>414243000</v>
      </c>
    </row>
    <row r="41" spans="1:25" s="1" customFormat="1" ht="17.25" customHeight="1">
      <c r="A41" s="472"/>
      <c r="B41" s="13"/>
      <c r="C41" s="53"/>
      <c r="D41" s="428"/>
      <c r="E41" s="221"/>
      <c r="F41" s="299" t="s">
        <v>162</v>
      </c>
      <c r="G41" s="45">
        <v>68878</v>
      </c>
      <c r="H41" s="45">
        <f>SUM(Y42)/1000</f>
        <v>68878</v>
      </c>
      <c r="I41" s="33">
        <f>(H41-G41)</f>
        <v>0</v>
      </c>
      <c r="J41" s="476">
        <f>(H41/G41*100)-100</f>
        <v>0</v>
      </c>
      <c r="K41" s="376"/>
      <c r="L41" s="391"/>
      <c r="M41" s="418"/>
      <c r="N41" s="18"/>
      <c r="O41" s="19"/>
      <c r="P41" s="388"/>
      <c r="Q41" s="389"/>
      <c r="R41" s="419"/>
      <c r="S41" s="420"/>
      <c r="T41" s="421"/>
      <c r="U41" s="421"/>
      <c r="V41" s="421"/>
      <c r="W41" s="421"/>
      <c r="X41" s="18"/>
      <c r="Y41" s="904">
        <f>Y42</f>
        <v>68878000</v>
      </c>
    </row>
    <row r="42" spans="1:25" s="1" customFormat="1" ht="17.25" customHeight="1">
      <c r="A42" s="472"/>
      <c r="B42" s="13"/>
      <c r="C42" s="53"/>
      <c r="D42" s="428"/>
      <c r="E42" s="317"/>
      <c r="F42" s="307" t="s">
        <v>161</v>
      </c>
      <c r="G42" s="46"/>
      <c r="H42" s="46"/>
      <c r="I42" s="35"/>
      <c r="J42" s="445"/>
      <c r="K42" s="233" t="s">
        <v>944</v>
      </c>
      <c r="L42" s="43" t="s">
        <v>57</v>
      </c>
      <c r="M42" s="461">
        <v>17219500</v>
      </c>
      <c r="N42" s="21" t="s">
        <v>927</v>
      </c>
      <c r="O42" s="22" t="s">
        <v>906</v>
      </c>
      <c r="P42" s="380">
        <v>4</v>
      </c>
      <c r="Q42" s="382" t="s">
        <v>945</v>
      </c>
      <c r="R42" s="477"/>
      <c r="S42" s="456"/>
      <c r="T42" s="430"/>
      <c r="U42" s="430"/>
      <c r="V42" s="430"/>
      <c r="W42" s="430"/>
      <c r="X42" s="21" t="s">
        <v>8</v>
      </c>
      <c r="Y42" s="478">
        <f>SUM(M42*P42)</f>
        <v>68878000</v>
      </c>
    </row>
    <row r="43" spans="1:25" s="1" customFormat="1" ht="17.25" customHeight="1">
      <c r="A43" s="472"/>
      <c r="B43" s="13"/>
      <c r="C43" s="53"/>
      <c r="D43" s="428"/>
      <c r="E43" s="221"/>
      <c r="F43" s="299" t="s">
        <v>163</v>
      </c>
      <c r="G43" s="45">
        <v>26095</v>
      </c>
      <c r="H43" s="45">
        <f>SUM(Y44:Y48)/1000</f>
        <v>29240</v>
      </c>
      <c r="I43" s="33">
        <f>(H43-G43)</f>
        <v>3145</v>
      </c>
      <c r="J43" s="476">
        <f>(H43/G43*100)-100</f>
        <v>12.052117263843655</v>
      </c>
      <c r="K43" s="376"/>
      <c r="L43" s="44"/>
      <c r="M43" s="418"/>
      <c r="N43" s="18"/>
      <c r="O43" s="19"/>
      <c r="P43" s="388"/>
      <c r="Q43" s="389"/>
      <c r="R43" s="419"/>
      <c r="S43" s="420"/>
      <c r="T43" s="421"/>
      <c r="U43" s="421"/>
      <c r="V43" s="421"/>
      <c r="W43" s="421"/>
      <c r="X43" s="18"/>
      <c r="Y43" s="904">
        <f>SUM(Y44:Y48)</f>
        <v>29240000</v>
      </c>
    </row>
    <row r="44" spans="1:25" s="1" customFormat="1" ht="17.25" customHeight="1">
      <c r="A44" s="472"/>
      <c r="B44" s="13"/>
      <c r="C44" s="53"/>
      <c r="D44" s="428"/>
      <c r="E44" s="228"/>
      <c r="F44" s="306"/>
      <c r="G44" s="25"/>
      <c r="H44" s="25"/>
      <c r="I44" s="34"/>
      <c r="J44" s="474"/>
      <c r="K44" s="231" t="s">
        <v>944</v>
      </c>
      <c r="L44" s="9" t="s">
        <v>58</v>
      </c>
      <c r="M44" s="431">
        <v>135000</v>
      </c>
      <c r="N44" s="10" t="s">
        <v>927</v>
      </c>
      <c r="O44" s="11" t="s">
        <v>906</v>
      </c>
      <c r="P44" s="217">
        <v>3</v>
      </c>
      <c r="Q44" s="11" t="s">
        <v>946</v>
      </c>
      <c r="R44" s="11" t="s">
        <v>906</v>
      </c>
      <c r="S44" s="11">
        <v>12</v>
      </c>
      <c r="T44" s="212" t="s">
        <v>27</v>
      </c>
      <c r="U44" s="11"/>
      <c r="V44" s="426"/>
      <c r="W44" s="212"/>
      <c r="X44" s="10" t="s">
        <v>26</v>
      </c>
      <c r="Y44" s="434">
        <f>SUM(M44*P44*S44)</f>
        <v>4860000</v>
      </c>
    </row>
    <row r="45" spans="1:25" s="1" customFormat="1" ht="17.25" customHeight="1">
      <c r="A45" s="472"/>
      <c r="B45" s="13"/>
      <c r="C45" s="53"/>
      <c r="D45" s="428"/>
      <c r="E45" s="228"/>
      <c r="F45" s="306"/>
      <c r="G45" s="25"/>
      <c r="H45" s="25"/>
      <c r="I45" s="34"/>
      <c r="J45" s="474"/>
      <c r="K45" s="231"/>
      <c r="L45" s="9"/>
      <c r="M45" s="431">
        <v>135000</v>
      </c>
      <c r="N45" s="10" t="s">
        <v>927</v>
      </c>
      <c r="O45" s="11" t="s">
        <v>906</v>
      </c>
      <c r="P45" s="217">
        <v>3</v>
      </c>
      <c r="Q45" s="11" t="s">
        <v>946</v>
      </c>
      <c r="R45" s="11" t="s">
        <v>906</v>
      </c>
      <c r="S45" s="11">
        <v>10</v>
      </c>
      <c r="T45" s="212" t="s">
        <v>27</v>
      </c>
      <c r="U45" s="11"/>
      <c r="V45" s="426"/>
      <c r="W45" s="212"/>
      <c r="X45" s="10" t="s">
        <v>26</v>
      </c>
      <c r="Y45" s="434">
        <f>SUM(M45*P45*S45)</f>
        <v>4050000</v>
      </c>
    </row>
    <row r="46" spans="1:25" s="1" customFormat="1" ht="17.25" customHeight="1">
      <c r="A46" s="472"/>
      <c r="B46" s="13"/>
      <c r="C46" s="53"/>
      <c r="D46" s="428"/>
      <c r="E46" s="228"/>
      <c r="F46" s="306"/>
      <c r="G46" s="25"/>
      <c r="H46" s="25"/>
      <c r="I46" s="34"/>
      <c r="J46" s="474"/>
      <c r="K46" s="231"/>
      <c r="L46" s="9"/>
      <c r="M46" s="431">
        <v>190000</v>
      </c>
      <c r="N46" s="10" t="s">
        <v>1</v>
      </c>
      <c r="O46" s="11" t="s">
        <v>906</v>
      </c>
      <c r="P46" s="217">
        <v>1</v>
      </c>
      <c r="Q46" s="11" t="s">
        <v>3</v>
      </c>
      <c r="R46" s="11" t="s">
        <v>906</v>
      </c>
      <c r="S46" s="11">
        <v>8</v>
      </c>
      <c r="T46" s="212" t="s">
        <v>27</v>
      </c>
      <c r="U46" s="11"/>
      <c r="V46" s="426"/>
      <c r="W46" s="212"/>
      <c r="X46" s="10" t="s">
        <v>26</v>
      </c>
      <c r="Y46" s="434">
        <f>SUM(M46*P46*S46)</f>
        <v>1520000</v>
      </c>
    </row>
    <row r="47" spans="1:25" s="1" customFormat="1" ht="17.25" customHeight="1">
      <c r="A47" s="472"/>
      <c r="B47" s="13"/>
      <c r="C47" s="53"/>
      <c r="D47" s="428"/>
      <c r="E47" s="228"/>
      <c r="F47" s="306"/>
      <c r="G47" s="25"/>
      <c r="H47" s="25"/>
      <c r="I47" s="34"/>
      <c r="J47" s="474"/>
      <c r="K47" s="231"/>
      <c r="L47" s="9"/>
      <c r="M47" s="431">
        <v>190000</v>
      </c>
      <c r="N47" s="10" t="s">
        <v>927</v>
      </c>
      <c r="O47" s="11" t="s">
        <v>906</v>
      </c>
      <c r="P47" s="217">
        <v>1</v>
      </c>
      <c r="Q47" s="11" t="s">
        <v>946</v>
      </c>
      <c r="R47" s="11" t="s">
        <v>906</v>
      </c>
      <c r="S47" s="11">
        <v>3</v>
      </c>
      <c r="T47" s="212" t="s">
        <v>27</v>
      </c>
      <c r="U47" s="11"/>
      <c r="V47" s="426"/>
      <c r="W47" s="212"/>
      <c r="X47" s="10" t="s">
        <v>26</v>
      </c>
      <c r="Y47" s="434">
        <f>SUM(M47*P47*S47)</f>
        <v>570000</v>
      </c>
    </row>
    <row r="48" spans="1:25" s="1" customFormat="1" ht="17.25" customHeight="1">
      <c r="A48" s="472"/>
      <c r="B48" s="13"/>
      <c r="C48" s="53"/>
      <c r="D48" s="428"/>
      <c r="E48" s="228"/>
      <c r="F48" s="306"/>
      <c r="G48" s="25"/>
      <c r="H48" s="25"/>
      <c r="I48" s="34"/>
      <c r="J48" s="474"/>
      <c r="K48" s="231"/>
      <c r="L48" s="9"/>
      <c r="M48" s="431">
        <v>190000</v>
      </c>
      <c r="N48" s="10" t="s">
        <v>927</v>
      </c>
      <c r="O48" s="11" t="s">
        <v>906</v>
      </c>
      <c r="P48" s="217">
        <v>8</v>
      </c>
      <c r="Q48" s="11" t="s">
        <v>946</v>
      </c>
      <c r="R48" s="11" t="s">
        <v>906</v>
      </c>
      <c r="S48" s="11">
        <v>12</v>
      </c>
      <c r="T48" s="212" t="s">
        <v>27</v>
      </c>
      <c r="U48" s="11"/>
      <c r="V48" s="426"/>
      <c r="W48" s="212"/>
      <c r="X48" s="10" t="s">
        <v>26</v>
      </c>
      <c r="Y48" s="434">
        <f>SUM(M48*P48*S48)</f>
        <v>18240000</v>
      </c>
    </row>
    <row r="49" spans="1:25" s="1" customFormat="1" ht="17.25" customHeight="1">
      <c r="A49" s="472"/>
      <c r="B49" s="13"/>
      <c r="C49" s="53"/>
      <c r="D49" s="428"/>
      <c r="E49" s="221"/>
      <c r="F49" s="299" t="s">
        <v>164</v>
      </c>
      <c r="G49" s="45">
        <v>27842</v>
      </c>
      <c r="H49" s="45">
        <f>SUM(Y50)/1000</f>
        <v>27842</v>
      </c>
      <c r="I49" s="33">
        <f>(H49-G49)</f>
        <v>0</v>
      </c>
      <c r="J49" s="476">
        <f>(H49/G49*100)-100</f>
        <v>0</v>
      </c>
      <c r="K49" s="376"/>
      <c r="L49" s="391"/>
      <c r="M49" s="418"/>
      <c r="N49" s="18"/>
      <c r="O49" s="19"/>
      <c r="P49" s="388"/>
      <c r="Q49" s="389"/>
      <c r="R49" s="419"/>
      <c r="S49" s="420"/>
      <c r="T49" s="421"/>
      <c r="U49" s="421"/>
      <c r="V49" s="421"/>
      <c r="W49" s="421"/>
      <c r="X49" s="18"/>
      <c r="Y49" s="904">
        <f>Y50</f>
        <v>27842000</v>
      </c>
    </row>
    <row r="50" spans="1:25" s="1" customFormat="1" ht="17.25" customHeight="1">
      <c r="A50" s="472"/>
      <c r="B50" s="13"/>
      <c r="C50" s="53"/>
      <c r="D50" s="428"/>
      <c r="E50" s="317"/>
      <c r="F50" s="307" t="s">
        <v>161</v>
      </c>
      <c r="G50" s="46"/>
      <c r="H50" s="46"/>
      <c r="I50" s="35"/>
      <c r="J50" s="445"/>
      <c r="K50" s="233" t="s">
        <v>944</v>
      </c>
      <c r="L50" s="43" t="s">
        <v>32</v>
      </c>
      <c r="M50" s="461">
        <v>6960500</v>
      </c>
      <c r="N50" s="21" t="s">
        <v>927</v>
      </c>
      <c r="O50" s="22" t="s">
        <v>906</v>
      </c>
      <c r="P50" s="380">
        <v>4</v>
      </c>
      <c r="Q50" s="382" t="s">
        <v>945</v>
      </c>
      <c r="R50" s="477"/>
      <c r="S50" s="456"/>
      <c r="T50" s="430"/>
      <c r="U50" s="430"/>
      <c r="V50" s="430"/>
      <c r="W50" s="430"/>
      <c r="X50" s="21" t="s">
        <v>8</v>
      </c>
      <c r="Y50" s="478">
        <f>SUM(M50*P50)</f>
        <v>27842000</v>
      </c>
    </row>
    <row r="51" spans="1:25" s="1" customFormat="1" ht="17.25" customHeight="1">
      <c r="A51" s="472"/>
      <c r="B51" s="13"/>
      <c r="C51" s="53"/>
      <c r="D51" s="473" t="s">
        <v>59</v>
      </c>
      <c r="E51" s="1976" t="s">
        <v>25</v>
      </c>
      <c r="F51" s="1972"/>
      <c r="G51" s="27">
        <f>G52</f>
        <v>58086</v>
      </c>
      <c r="H51" s="27">
        <f>H52</f>
        <v>40410</v>
      </c>
      <c r="I51" s="33">
        <f>(H51-G51)</f>
        <v>-17676</v>
      </c>
      <c r="J51" s="476">
        <f>(H51/G51*100)-100</f>
        <v>-30.430740625968383</v>
      </c>
      <c r="K51" s="465"/>
      <c r="L51" s="313"/>
      <c r="M51" s="438"/>
      <c r="N51" s="37"/>
      <c r="O51" s="38"/>
      <c r="P51" s="23"/>
      <c r="Q51" s="38"/>
      <c r="R51" s="38"/>
      <c r="S51" s="38"/>
      <c r="T51" s="398"/>
      <c r="U51" s="38"/>
      <c r="V51" s="466"/>
      <c r="W51" s="398"/>
      <c r="X51" s="37"/>
      <c r="Y51" s="479"/>
    </row>
    <row r="52" spans="1:25" s="1" customFormat="1" ht="17.25" customHeight="1">
      <c r="A52" s="472"/>
      <c r="B52" s="13"/>
      <c r="C52" s="41"/>
      <c r="D52" s="361" t="s">
        <v>31</v>
      </c>
      <c r="E52" s="221"/>
      <c r="F52" s="299" t="s">
        <v>165</v>
      </c>
      <c r="G52" s="30">
        <v>58086</v>
      </c>
      <c r="H52" s="31">
        <f>Y52/1000</f>
        <v>40410</v>
      </c>
      <c r="I52" s="33">
        <f>(H52-G52)</f>
        <v>-17676</v>
      </c>
      <c r="J52" s="476">
        <f>(H52/G52*100)-100</f>
        <v>-30.430740625968383</v>
      </c>
      <c r="K52" s="376"/>
      <c r="L52" s="44"/>
      <c r="M52" s="418"/>
      <c r="N52" s="18"/>
      <c r="O52" s="19"/>
      <c r="P52" s="220"/>
      <c r="Q52" s="19"/>
      <c r="R52" s="19"/>
      <c r="S52" s="44"/>
      <c r="T52" s="421"/>
      <c r="U52" s="421"/>
      <c r="V52" s="421"/>
      <c r="W52" s="421"/>
      <c r="X52" s="18"/>
      <c r="Y52" s="904">
        <f>Y53</f>
        <v>40410000</v>
      </c>
    </row>
    <row r="53" spans="1:25" s="1" customFormat="1" ht="17.25" customHeight="1">
      <c r="A53" s="472"/>
      <c r="B53" s="13"/>
      <c r="C53" s="53"/>
      <c r="D53" s="428"/>
      <c r="E53" s="317"/>
      <c r="F53" s="307" t="s">
        <v>161</v>
      </c>
      <c r="G53" s="31"/>
      <c r="H53" s="31"/>
      <c r="I53" s="34"/>
      <c r="J53" s="474"/>
      <c r="K53" s="231" t="s">
        <v>944</v>
      </c>
      <c r="L53" s="480" t="s">
        <v>60</v>
      </c>
      <c r="M53" s="481"/>
      <c r="N53" s="10"/>
      <c r="O53" s="432"/>
      <c r="P53" s="369"/>
      <c r="Q53" s="370"/>
      <c r="R53" s="432"/>
      <c r="S53" s="433"/>
      <c r="T53" s="259"/>
      <c r="U53" s="259"/>
      <c r="V53" s="259"/>
      <c r="W53" s="259"/>
      <c r="X53" s="10"/>
      <c r="Y53" s="434">
        <v>40410000</v>
      </c>
    </row>
    <row r="54" spans="1:25" s="1" customFormat="1" ht="17.25" customHeight="1">
      <c r="A54" s="472"/>
      <c r="B54" s="13"/>
      <c r="C54" s="53"/>
      <c r="D54" s="299" t="s">
        <v>61</v>
      </c>
      <c r="E54" s="1971" t="s">
        <v>25</v>
      </c>
      <c r="F54" s="1998"/>
      <c r="G54" s="30">
        <f>SUM(G55:G59)</f>
        <v>35530</v>
      </c>
      <c r="H54" s="30">
        <f>SUM(H55:H59)</f>
        <v>37420</v>
      </c>
      <c r="I54" s="33">
        <f aca="true" t="shared" si="2" ref="I54:I59">(H54-G54)</f>
        <v>1890</v>
      </c>
      <c r="J54" s="476">
        <f>(H54/G54*100)-100</f>
        <v>5.319448353504086</v>
      </c>
      <c r="K54" s="376"/>
      <c r="L54" s="44"/>
      <c r="M54" s="418"/>
      <c r="N54" s="18"/>
      <c r="O54" s="19"/>
      <c r="P54" s="220"/>
      <c r="Q54" s="19"/>
      <c r="R54" s="19"/>
      <c r="S54" s="44"/>
      <c r="T54" s="421"/>
      <c r="U54" s="421"/>
      <c r="V54" s="421"/>
      <c r="W54" s="421"/>
      <c r="X54" s="18"/>
      <c r="Y54" s="471"/>
    </row>
    <row r="55" spans="1:25" s="1" customFormat="1" ht="17.25" customHeight="1">
      <c r="A55" s="472"/>
      <c r="B55" s="13"/>
      <c r="C55" s="53"/>
      <c r="D55" s="306" t="s">
        <v>31</v>
      </c>
      <c r="E55" s="221"/>
      <c r="F55" s="1899" t="s">
        <v>166</v>
      </c>
      <c r="G55" s="30">
        <v>31230</v>
      </c>
      <c r="H55" s="30">
        <f>(Y55+Y56)/1000</f>
        <v>33120</v>
      </c>
      <c r="I55" s="161">
        <f>(H55-G55)</f>
        <v>1890</v>
      </c>
      <c r="J55" s="476">
        <f>(H55/G55*100)-100</f>
        <v>6.051873198847261</v>
      </c>
      <c r="K55" s="376" t="s">
        <v>944</v>
      </c>
      <c r="L55" s="1900" t="s">
        <v>62</v>
      </c>
      <c r="M55" s="1901">
        <v>3000</v>
      </c>
      <c r="N55" s="18" t="s">
        <v>927</v>
      </c>
      <c r="O55" s="19" t="s">
        <v>906</v>
      </c>
      <c r="P55" s="220">
        <v>90</v>
      </c>
      <c r="Q55" s="19" t="s">
        <v>946</v>
      </c>
      <c r="R55" s="19" t="s">
        <v>906</v>
      </c>
      <c r="S55" s="44">
        <v>111</v>
      </c>
      <c r="T55" s="421" t="s">
        <v>945</v>
      </c>
      <c r="U55" s="421"/>
      <c r="V55" s="421"/>
      <c r="W55" s="421"/>
      <c r="X55" s="18" t="s">
        <v>26</v>
      </c>
      <c r="Y55" s="904">
        <f>M55*P55*S55</f>
        <v>29970000</v>
      </c>
    </row>
    <row r="56" spans="1:25" s="1" customFormat="1" ht="17.25" customHeight="1">
      <c r="A56" s="472"/>
      <c r="B56" s="13"/>
      <c r="C56" s="53"/>
      <c r="D56" s="306"/>
      <c r="E56" s="217"/>
      <c r="F56" s="306"/>
      <c r="G56" s="31"/>
      <c r="H56" s="31"/>
      <c r="I56" s="34"/>
      <c r="J56" s="474"/>
      <c r="K56" s="231"/>
      <c r="L56" s="480" t="s">
        <v>63</v>
      </c>
      <c r="M56" s="368">
        <v>5000</v>
      </c>
      <c r="N56" s="10" t="s">
        <v>927</v>
      </c>
      <c r="O56" s="11" t="s">
        <v>906</v>
      </c>
      <c r="P56" s="369">
        <v>90</v>
      </c>
      <c r="Q56" s="217" t="s">
        <v>946</v>
      </c>
      <c r="R56" s="217" t="s">
        <v>997</v>
      </c>
      <c r="S56" s="370">
        <v>7</v>
      </c>
      <c r="T56" s="369" t="s">
        <v>945</v>
      </c>
      <c r="U56" s="217"/>
      <c r="V56" s="369"/>
      <c r="W56" s="217"/>
      <c r="X56" s="97" t="s">
        <v>8</v>
      </c>
      <c r="Y56" s="915">
        <f>M56*P56*S56</f>
        <v>3150000</v>
      </c>
    </row>
    <row r="57" spans="1:25" s="1" customFormat="1" ht="17.25" customHeight="1">
      <c r="A57" s="472"/>
      <c r="B57" s="13"/>
      <c r="C57" s="53"/>
      <c r="D57" s="306"/>
      <c r="E57" s="217"/>
      <c r="F57" s="306" t="s">
        <v>167</v>
      </c>
      <c r="G57" s="31">
        <v>1200</v>
      </c>
      <c r="H57" s="31">
        <f>Y57/1000</f>
        <v>1200</v>
      </c>
      <c r="I57" s="34">
        <f>(H57-G57)</f>
        <v>0</v>
      </c>
      <c r="J57" s="474">
        <f aca="true" t="shared" si="3" ref="J57:J70">(H57/G57*100)-100</f>
        <v>0</v>
      </c>
      <c r="K57" s="231" t="s">
        <v>944</v>
      </c>
      <c r="L57" s="480" t="s">
        <v>64</v>
      </c>
      <c r="M57" s="802">
        <v>300000</v>
      </c>
      <c r="N57" s="10" t="s">
        <v>927</v>
      </c>
      <c r="O57" s="11" t="s">
        <v>906</v>
      </c>
      <c r="P57" s="217">
        <v>4</v>
      </c>
      <c r="Q57" s="11" t="s">
        <v>945</v>
      </c>
      <c r="R57" s="11"/>
      <c r="S57" s="9"/>
      <c r="T57" s="259"/>
      <c r="U57" s="259"/>
      <c r="V57" s="259"/>
      <c r="W57" s="259"/>
      <c r="X57" s="10" t="s">
        <v>26</v>
      </c>
      <c r="Y57" s="908">
        <f>M57*P57</f>
        <v>1200000</v>
      </c>
    </row>
    <row r="58" spans="1:25" s="1" customFormat="1" ht="17.25" customHeight="1">
      <c r="A58" s="472"/>
      <c r="B58" s="53"/>
      <c r="C58" s="53"/>
      <c r="D58" s="306"/>
      <c r="E58" s="217"/>
      <c r="F58" s="306" t="s">
        <v>168</v>
      </c>
      <c r="G58" s="31">
        <v>2100</v>
      </c>
      <c r="H58" s="31">
        <f>Y58/1000</f>
        <v>2100</v>
      </c>
      <c r="I58" s="162">
        <f t="shared" si="2"/>
        <v>0</v>
      </c>
      <c r="J58" s="474">
        <f t="shared" si="3"/>
        <v>0</v>
      </c>
      <c r="K58" s="231" t="s">
        <v>944</v>
      </c>
      <c r="L58" s="480" t="s">
        <v>65</v>
      </c>
      <c r="M58" s="802">
        <v>1050000</v>
      </c>
      <c r="N58" s="10" t="s">
        <v>927</v>
      </c>
      <c r="O58" s="11" t="s">
        <v>906</v>
      </c>
      <c r="P58" s="217">
        <v>2</v>
      </c>
      <c r="Q58" s="11" t="s">
        <v>945</v>
      </c>
      <c r="R58" s="11"/>
      <c r="S58" s="9"/>
      <c r="T58" s="259"/>
      <c r="U58" s="259"/>
      <c r="V58" s="259"/>
      <c r="W58" s="259"/>
      <c r="X58" s="10" t="s">
        <v>26</v>
      </c>
      <c r="Y58" s="908">
        <f>M58*P58</f>
        <v>2100000</v>
      </c>
    </row>
    <row r="59" spans="1:25" s="1" customFormat="1" ht="17.25" customHeight="1" thickBot="1">
      <c r="A59" s="1591"/>
      <c r="B59" s="1595"/>
      <c r="C59" s="1592"/>
      <c r="D59" s="1611"/>
      <c r="E59" s="1592"/>
      <c r="F59" s="900" t="s">
        <v>169</v>
      </c>
      <c r="G59" s="1612">
        <v>1000</v>
      </c>
      <c r="H59" s="1613">
        <f>Y59/1000</f>
        <v>1000</v>
      </c>
      <c r="I59" s="1614">
        <f t="shared" si="2"/>
        <v>0</v>
      </c>
      <c r="J59" s="1615">
        <f t="shared" si="3"/>
        <v>0</v>
      </c>
      <c r="K59" s="1616" t="s">
        <v>944</v>
      </c>
      <c r="L59" s="1617" t="s">
        <v>66</v>
      </c>
      <c r="M59" s="1618">
        <v>1000000</v>
      </c>
      <c r="N59" s="899" t="s">
        <v>927</v>
      </c>
      <c r="O59" s="900" t="s">
        <v>906</v>
      </c>
      <c r="P59" s="903">
        <v>1</v>
      </c>
      <c r="Q59" s="1619" t="s">
        <v>945</v>
      </c>
      <c r="R59" s="900"/>
      <c r="S59" s="1620"/>
      <c r="T59" s="1621"/>
      <c r="U59" s="1621"/>
      <c r="V59" s="1621"/>
      <c r="W59" s="1621"/>
      <c r="X59" s="899" t="s">
        <v>26</v>
      </c>
      <c r="Y59" s="1622">
        <f>M59*P59</f>
        <v>1000000</v>
      </c>
    </row>
    <row r="60" spans="1:25" s="1" customFormat="1" ht="17.25" customHeight="1">
      <c r="A60" s="472"/>
      <c r="B60" s="13"/>
      <c r="C60" s="53"/>
      <c r="D60" s="11" t="s">
        <v>61</v>
      </c>
      <c r="E60" s="2002" t="s">
        <v>25</v>
      </c>
      <c r="F60" s="2003"/>
      <c r="G60" s="32">
        <f>SUM(G61:G64)</f>
        <v>9402</v>
      </c>
      <c r="H60" s="32">
        <f>SUM(H61:H64)</f>
        <v>7265</v>
      </c>
      <c r="I60" s="34">
        <f aca="true" t="shared" si="4" ref="I60:I73">(H60-G60)</f>
        <v>-2137</v>
      </c>
      <c r="J60" s="1610">
        <f t="shared" si="3"/>
        <v>-22.72920655179749</v>
      </c>
      <c r="K60" s="233"/>
      <c r="L60" s="43"/>
      <c r="M60" s="461"/>
      <c r="N60" s="21"/>
      <c r="O60" s="22"/>
      <c r="P60" s="14"/>
      <c r="Q60" s="22"/>
      <c r="R60" s="22"/>
      <c r="S60" s="43"/>
      <c r="T60" s="430"/>
      <c r="U60" s="430"/>
      <c r="V60" s="430"/>
      <c r="W60" s="430"/>
      <c r="X60" s="21"/>
      <c r="Y60" s="1587"/>
    </row>
    <row r="61" spans="1:25" s="1" customFormat="1" ht="17.25" customHeight="1">
      <c r="A61" s="472"/>
      <c r="B61" s="13"/>
      <c r="C61" s="53"/>
      <c r="D61" s="428" t="s">
        <v>152</v>
      </c>
      <c r="E61" s="317"/>
      <c r="F61" s="307" t="s">
        <v>170</v>
      </c>
      <c r="G61" s="27">
        <v>3600</v>
      </c>
      <c r="H61" s="27">
        <f>Y61/1000</f>
        <v>3600</v>
      </c>
      <c r="I61" s="28">
        <f t="shared" si="4"/>
        <v>0</v>
      </c>
      <c r="J61" s="476">
        <f t="shared" si="3"/>
        <v>0</v>
      </c>
      <c r="K61" s="437" t="s">
        <v>944</v>
      </c>
      <c r="L61" s="484" t="s">
        <v>992</v>
      </c>
      <c r="M61" s="485">
        <v>300000</v>
      </c>
      <c r="N61" s="37" t="s">
        <v>927</v>
      </c>
      <c r="O61" s="38" t="s">
        <v>906</v>
      </c>
      <c r="P61" s="23">
        <v>12</v>
      </c>
      <c r="Q61" s="38" t="s">
        <v>972</v>
      </c>
      <c r="R61" s="38"/>
      <c r="S61" s="313"/>
      <c r="T61" s="443"/>
      <c r="U61" s="443"/>
      <c r="V61" s="443"/>
      <c r="W61" s="443"/>
      <c r="X61" s="37"/>
      <c r="Y61" s="907">
        <f>M61*P61</f>
        <v>3600000</v>
      </c>
    </row>
    <row r="62" spans="1:25" s="1" customFormat="1" ht="17.25" customHeight="1">
      <c r="A62" s="472"/>
      <c r="B62" s="13"/>
      <c r="C62" s="53" t="s">
        <v>34</v>
      </c>
      <c r="D62" s="11" t="s">
        <v>153</v>
      </c>
      <c r="E62" s="488" t="s">
        <v>34</v>
      </c>
      <c r="F62" s="435" t="s">
        <v>171</v>
      </c>
      <c r="G62" s="31">
        <v>4800</v>
      </c>
      <c r="H62" s="27">
        <f>Y62/1000</f>
        <v>2100</v>
      </c>
      <c r="I62" s="28">
        <f t="shared" si="4"/>
        <v>-2700</v>
      </c>
      <c r="J62" s="482">
        <f t="shared" si="3"/>
        <v>-56.25</v>
      </c>
      <c r="K62" s="437" t="s">
        <v>944</v>
      </c>
      <c r="L62" s="313" t="s">
        <v>67</v>
      </c>
      <c r="M62" s="438">
        <v>300000</v>
      </c>
      <c r="N62" s="37" t="s">
        <v>927</v>
      </c>
      <c r="O62" s="38" t="s">
        <v>906</v>
      </c>
      <c r="P62" s="23">
        <v>7</v>
      </c>
      <c r="Q62" s="38" t="s">
        <v>946</v>
      </c>
      <c r="R62" s="38" t="s">
        <v>906</v>
      </c>
      <c r="S62" s="313">
        <v>1</v>
      </c>
      <c r="T62" s="443" t="s">
        <v>972</v>
      </c>
      <c r="U62" s="443"/>
      <c r="V62" s="443"/>
      <c r="W62" s="443"/>
      <c r="X62" s="37" t="s">
        <v>26</v>
      </c>
      <c r="Y62" s="907">
        <f>M62*P62*S62</f>
        <v>2100000</v>
      </c>
    </row>
    <row r="63" spans="1:25" s="1" customFormat="1" ht="17.25" customHeight="1">
      <c r="A63" s="472"/>
      <c r="B63" s="13"/>
      <c r="C63" s="53"/>
      <c r="D63" s="11"/>
      <c r="E63" s="488"/>
      <c r="F63" s="435" t="s">
        <v>172</v>
      </c>
      <c r="G63" s="27">
        <v>2</v>
      </c>
      <c r="H63" s="27">
        <f>Y63/1000</f>
        <v>2</v>
      </c>
      <c r="I63" s="28">
        <f t="shared" si="4"/>
        <v>0</v>
      </c>
      <c r="J63" s="476">
        <f t="shared" si="3"/>
        <v>0</v>
      </c>
      <c r="K63" s="437" t="s">
        <v>944</v>
      </c>
      <c r="L63" s="483" t="s">
        <v>68</v>
      </c>
      <c r="M63" s="487"/>
      <c r="N63" s="21"/>
      <c r="O63" s="477"/>
      <c r="P63" s="380"/>
      <c r="Q63" s="382"/>
      <c r="R63" s="477"/>
      <c r="S63" s="456"/>
      <c r="T63" s="430"/>
      <c r="U63" s="430"/>
      <c r="V63" s="430"/>
      <c r="W63" s="430"/>
      <c r="X63" s="37" t="s">
        <v>26</v>
      </c>
      <c r="Y63" s="906">
        <v>2000</v>
      </c>
    </row>
    <row r="64" spans="1:25" s="1" customFormat="1" ht="17.25" customHeight="1">
      <c r="A64" s="472"/>
      <c r="B64" s="13"/>
      <c r="C64" s="53"/>
      <c r="D64" s="11"/>
      <c r="E64" s="317"/>
      <c r="F64" s="307" t="s">
        <v>173</v>
      </c>
      <c r="G64" s="27">
        <v>1000</v>
      </c>
      <c r="H64" s="27">
        <f>Y64/1000</f>
        <v>1563</v>
      </c>
      <c r="I64" s="28">
        <f t="shared" si="4"/>
        <v>563</v>
      </c>
      <c r="J64" s="476">
        <f t="shared" si="3"/>
        <v>56.29999999999998</v>
      </c>
      <c r="K64" s="437" t="s">
        <v>944</v>
      </c>
      <c r="L64" s="483" t="s">
        <v>69</v>
      </c>
      <c r="M64" s="486">
        <v>1563000</v>
      </c>
      <c r="N64" s="21" t="s">
        <v>927</v>
      </c>
      <c r="O64" s="38" t="s">
        <v>906</v>
      </c>
      <c r="P64" s="380">
        <v>1</v>
      </c>
      <c r="Q64" s="382" t="s">
        <v>945</v>
      </c>
      <c r="R64" s="477"/>
      <c r="S64" s="456"/>
      <c r="T64" s="430"/>
      <c r="U64" s="430"/>
      <c r="V64" s="430"/>
      <c r="W64" s="430"/>
      <c r="X64" s="37" t="s">
        <v>26</v>
      </c>
      <c r="Y64" s="906">
        <f>M64*P64</f>
        <v>1563000</v>
      </c>
    </row>
    <row r="65" spans="1:25" s="1" customFormat="1" ht="17.25" customHeight="1">
      <c r="A65" s="472"/>
      <c r="B65" s="13"/>
      <c r="C65" s="53"/>
      <c r="D65" s="307"/>
      <c r="E65" s="17"/>
      <c r="F65" s="1577" t="s">
        <v>1558</v>
      </c>
      <c r="G65" s="27">
        <v>0</v>
      </c>
      <c r="H65" s="27">
        <f>Y65/1000</f>
        <v>3153.6</v>
      </c>
      <c r="I65" s="28">
        <f>(H65-G65)</f>
        <v>3153.6</v>
      </c>
      <c r="J65" s="476"/>
      <c r="K65" s="231" t="s">
        <v>915</v>
      </c>
      <c r="L65" s="483" t="s">
        <v>1559</v>
      </c>
      <c r="M65" s="486">
        <v>3153600</v>
      </c>
      <c r="N65" s="21" t="s">
        <v>1</v>
      </c>
      <c r="O65" s="38" t="s">
        <v>906</v>
      </c>
      <c r="P65" s="380">
        <v>1</v>
      </c>
      <c r="Q65" s="382" t="s">
        <v>2</v>
      </c>
      <c r="R65" s="477"/>
      <c r="S65" s="456"/>
      <c r="T65" s="430"/>
      <c r="U65" s="430"/>
      <c r="V65" s="430"/>
      <c r="W65" s="430"/>
      <c r="X65" s="37" t="s">
        <v>26</v>
      </c>
      <c r="Y65" s="906">
        <f>M65*P65</f>
        <v>3153600</v>
      </c>
    </row>
    <row r="66" spans="1:25" s="495" customFormat="1" ht="17.25" customHeight="1">
      <c r="A66" s="467"/>
      <c r="B66" s="405" t="s">
        <v>70</v>
      </c>
      <c r="C66" s="405"/>
      <c r="D66" s="1999" t="s">
        <v>24</v>
      </c>
      <c r="E66" s="2000"/>
      <c r="F66" s="2001"/>
      <c r="G66" s="489">
        <f>SUM(G67,G69)</f>
        <v>126000</v>
      </c>
      <c r="H66" s="489">
        <f>SUM(H67,H69)</f>
        <v>126000</v>
      </c>
      <c r="I66" s="490">
        <f t="shared" si="4"/>
        <v>0</v>
      </c>
      <c r="J66" s="491">
        <f t="shared" si="3"/>
        <v>0</v>
      </c>
      <c r="K66" s="404"/>
      <c r="L66" s="404"/>
      <c r="M66" s="492"/>
      <c r="N66" s="470"/>
      <c r="O66" s="404"/>
      <c r="P66" s="404"/>
      <c r="Q66" s="493"/>
      <c r="R66" s="404"/>
      <c r="S66" s="493"/>
      <c r="T66" s="470"/>
      <c r="U66" s="470"/>
      <c r="V66" s="470"/>
      <c r="W66" s="470"/>
      <c r="X66" s="470"/>
      <c r="Y66" s="494"/>
    </row>
    <row r="67" spans="1:25" s="1" customFormat="1" ht="17.25" customHeight="1">
      <c r="A67" s="472"/>
      <c r="B67" s="13" t="s">
        <v>42</v>
      </c>
      <c r="C67" s="13"/>
      <c r="D67" s="473" t="s">
        <v>70</v>
      </c>
      <c r="E67" s="1976" t="s">
        <v>25</v>
      </c>
      <c r="F67" s="1972"/>
      <c r="G67" s="27">
        <f>SUM(G68:G68)</f>
        <v>36000</v>
      </c>
      <c r="H67" s="30">
        <f>SUM(H68:H68)</f>
        <v>36000</v>
      </c>
      <c r="I67" s="33">
        <f t="shared" si="4"/>
        <v>0</v>
      </c>
      <c r="J67" s="476">
        <f t="shared" si="3"/>
        <v>0</v>
      </c>
      <c r="K67" s="437"/>
      <c r="L67" s="484"/>
      <c r="M67" s="496"/>
      <c r="N67" s="37"/>
      <c r="O67" s="441"/>
      <c r="P67" s="439"/>
      <c r="Q67" s="440"/>
      <c r="R67" s="441"/>
      <c r="S67" s="442"/>
      <c r="T67" s="443"/>
      <c r="U67" s="443"/>
      <c r="V67" s="443"/>
      <c r="W67" s="443"/>
      <c r="X67" s="37"/>
      <c r="Y67" s="497"/>
    </row>
    <row r="68" spans="1:27" s="1" customFormat="1" ht="17.25" customHeight="1">
      <c r="A68" s="472"/>
      <c r="B68" s="13"/>
      <c r="C68" s="53"/>
      <c r="D68" s="428"/>
      <c r="E68" s="317"/>
      <c r="F68" s="307" t="s">
        <v>174</v>
      </c>
      <c r="G68" s="32">
        <v>36000</v>
      </c>
      <c r="H68" s="27">
        <f>Y68/1000</f>
        <v>36000</v>
      </c>
      <c r="I68" s="28">
        <f t="shared" si="4"/>
        <v>0</v>
      </c>
      <c r="J68" s="476">
        <f t="shared" si="3"/>
        <v>0</v>
      </c>
      <c r="K68" s="429" t="s">
        <v>944</v>
      </c>
      <c r="L68" s="258" t="s">
        <v>71</v>
      </c>
      <c r="M68" s="461">
        <v>9000000</v>
      </c>
      <c r="N68" s="21" t="s">
        <v>927</v>
      </c>
      <c r="O68" s="22" t="s">
        <v>906</v>
      </c>
      <c r="P68" s="380">
        <v>4</v>
      </c>
      <c r="Q68" s="105" t="s">
        <v>945</v>
      </c>
      <c r="R68" s="477"/>
      <c r="S68" s="456"/>
      <c r="T68" s="430"/>
      <c r="U68" s="430"/>
      <c r="V68" s="430"/>
      <c r="W68" s="430"/>
      <c r="X68" s="21" t="s">
        <v>26</v>
      </c>
      <c r="Y68" s="499">
        <f>M68*P68</f>
        <v>36000000</v>
      </c>
      <c r="AA68" s="500"/>
    </row>
    <row r="69" spans="1:25" s="1" customFormat="1" ht="17.25" customHeight="1">
      <c r="A69" s="472"/>
      <c r="B69" s="13"/>
      <c r="C69" s="13"/>
      <c r="D69" s="473" t="s">
        <v>72</v>
      </c>
      <c r="E69" s="1976" t="s">
        <v>25</v>
      </c>
      <c r="F69" s="1972"/>
      <c r="G69" s="27">
        <f>G70</f>
        <v>90000</v>
      </c>
      <c r="H69" s="27">
        <f>Y69/1000</f>
        <v>90000</v>
      </c>
      <c r="I69" s="28">
        <f t="shared" si="4"/>
        <v>0</v>
      </c>
      <c r="J69" s="412">
        <f t="shared" si="3"/>
        <v>0</v>
      </c>
      <c r="K69" s="465"/>
      <c r="L69" s="484"/>
      <c r="M69" s="496"/>
      <c r="N69" s="37"/>
      <c r="O69" s="441"/>
      <c r="P69" s="439"/>
      <c r="Q69" s="440"/>
      <c r="R69" s="441"/>
      <c r="S69" s="442"/>
      <c r="T69" s="443"/>
      <c r="U69" s="443"/>
      <c r="V69" s="443"/>
      <c r="W69" s="443"/>
      <c r="X69" s="37"/>
      <c r="Y69" s="907">
        <f>Y70</f>
        <v>90000000</v>
      </c>
    </row>
    <row r="70" spans="1:25" s="1" customFormat="1" ht="17.25" customHeight="1">
      <c r="A70" s="516"/>
      <c r="B70" s="13"/>
      <c r="C70" s="13"/>
      <c r="D70" s="428" t="s">
        <v>34</v>
      </c>
      <c r="E70" s="228"/>
      <c r="F70" s="306" t="s">
        <v>175</v>
      </c>
      <c r="G70" s="31">
        <v>90000</v>
      </c>
      <c r="H70" s="27">
        <f>Y70/1000</f>
        <v>90000</v>
      </c>
      <c r="I70" s="28">
        <f t="shared" si="4"/>
        <v>0</v>
      </c>
      <c r="J70" s="474">
        <f t="shared" si="3"/>
        <v>0</v>
      </c>
      <c r="K70" s="429" t="s">
        <v>944</v>
      </c>
      <c r="L70" s="225" t="s">
        <v>73</v>
      </c>
      <c r="M70" s="2">
        <v>7500000</v>
      </c>
      <c r="N70" s="21" t="s">
        <v>927</v>
      </c>
      <c r="O70" s="22" t="s">
        <v>906</v>
      </c>
      <c r="P70" s="217">
        <v>12</v>
      </c>
      <c r="Q70" s="11" t="s">
        <v>972</v>
      </c>
      <c r="R70" s="225"/>
      <c r="S70" s="9"/>
      <c r="T70" s="225"/>
      <c r="U70" s="225"/>
      <c r="V70" s="225"/>
      <c r="W70" s="225"/>
      <c r="X70" s="21" t="s">
        <v>26</v>
      </c>
      <c r="Y70" s="501">
        <f>M70*P70</f>
        <v>90000000</v>
      </c>
    </row>
    <row r="71" spans="1:25" s="495" customFormat="1" ht="17.25" customHeight="1">
      <c r="A71" s="517"/>
      <c r="B71" s="405" t="s">
        <v>35</v>
      </c>
      <c r="C71" s="405"/>
      <c r="D71" s="1999" t="s">
        <v>24</v>
      </c>
      <c r="E71" s="2000"/>
      <c r="F71" s="2001"/>
      <c r="G71" s="489">
        <f>SUM(G72)</f>
        <v>60000</v>
      </c>
      <c r="H71" s="489">
        <f>SUM(H72)</f>
        <v>60000</v>
      </c>
      <c r="I71" s="28">
        <f t="shared" si="4"/>
        <v>0</v>
      </c>
      <c r="J71" s="491">
        <f aca="true" t="shared" si="5" ref="J71:J79">(H71/G71*100)-100</f>
        <v>0</v>
      </c>
      <c r="K71" s="448"/>
      <c r="L71" s="403"/>
      <c r="M71" s="502"/>
      <c r="N71" s="503"/>
      <c r="O71" s="403"/>
      <c r="P71" s="403"/>
      <c r="Q71" s="449"/>
      <c r="R71" s="403"/>
      <c r="S71" s="449"/>
      <c r="T71" s="503"/>
      <c r="U71" s="503"/>
      <c r="V71" s="503"/>
      <c r="W71" s="503"/>
      <c r="X71" s="503"/>
      <c r="Y71" s="504"/>
    </row>
    <row r="72" spans="1:25" s="3" customFormat="1" ht="17.25" customHeight="1">
      <c r="A72" s="472"/>
      <c r="B72" s="53"/>
      <c r="C72" s="53"/>
      <c r="D72" s="299" t="s">
        <v>35</v>
      </c>
      <c r="E72" s="1971" t="s">
        <v>25</v>
      </c>
      <c r="F72" s="1998"/>
      <c r="G72" s="505">
        <f>SUM(G73)</f>
        <v>60000</v>
      </c>
      <c r="H72" s="505">
        <f>SUM(H73)</f>
        <v>60000</v>
      </c>
      <c r="I72" s="33">
        <f t="shared" si="4"/>
        <v>0</v>
      </c>
      <c r="J72" s="506">
        <f t="shared" si="5"/>
        <v>0</v>
      </c>
      <c r="K72" s="228"/>
      <c r="L72" s="217"/>
      <c r="M72" s="507"/>
      <c r="N72" s="10"/>
      <c r="O72" s="217"/>
      <c r="P72" s="217"/>
      <c r="Q72" s="11"/>
      <c r="R72" s="217"/>
      <c r="S72" s="11"/>
      <c r="T72" s="10"/>
      <c r="U72" s="10"/>
      <c r="V72" s="10"/>
      <c r="W72" s="10"/>
      <c r="X72" s="10"/>
      <c r="Y72" s="508"/>
    </row>
    <row r="73" spans="1:25" s="3" customFormat="1" ht="17.25" customHeight="1">
      <c r="A73" s="472"/>
      <c r="B73" s="53"/>
      <c r="C73" s="53"/>
      <c r="D73" s="509"/>
      <c r="E73" s="221"/>
      <c r="F73" s="299" t="s">
        <v>176</v>
      </c>
      <c r="G73" s="510">
        <v>60000</v>
      </c>
      <c r="H73" s="511">
        <f>Y73/1000</f>
        <v>60000</v>
      </c>
      <c r="I73" s="924">
        <f t="shared" si="4"/>
        <v>0</v>
      </c>
      <c r="J73" s="476">
        <f>(H73/G73*100)-100</f>
        <v>0</v>
      </c>
      <c r="K73" s="220"/>
      <c r="L73" s="220"/>
      <c r="M73" s="512"/>
      <c r="N73" s="18"/>
      <c r="O73" s="220"/>
      <c r="P73" s="220"/>
      <c r="Q73" s="19"/>
      <c r="R73" s="220"/>
      <c r="S73" s="19"/>
      <c r="T73" s="18"/>
      <c r="U73" s="18"/>
      <c r="V73" s="18"/>
      <c r="W73" s="18"/>
      <c r="X73" s="18"/>
      <c r="Y73" s="909">
        <f>SUM(Y74:Y74)</f>
        <v>60000000</v>
      </c>
    </row>
    <row r="74" spans="1:25" s="3" customFormat="1" ht="17.25" customHeight="1">
      <c r="A74" s="516"/>
      <c r="B74" s="53"/>
      <c r="C74" s="53"/>
      <c r="D74" s="509"/>
      <c r="E74" s="359"/>
      <c r="F74" s="53"/>
      <c r="G74" s="513"/>
      <c r="H74" s="514"/>
      <c r="I74" s="925"/>
      <c r="J74" s="515"/>
      <c r="K74" s="217" t="s">
        <v>944</v>
      </c>
      <c r="L74" s="227" t="s">
        <v>36</v>
      </c>
      <c r="M74" s="507">
        <v>15000000</v>
      </c>
      <c r="N74" s="10" t="s">
        <v>927</v>
      </c>
      <c r="O74" s="11" t="s">
        <v>906</v>
      </c>
      <c r="P74" s="217">
        <v>4</v>
      </c>
      <c r="Q74" s="11" t="s">
        <v>945</v>
      </c>
      <c r="R74" s="217"/>
      <c r="S74" s="11"/>
      <c r="T74" s="10"/>
      <c r="U74" s="10"/>
      <c r="V74" s="10"/>
      <c r="W74" s="10"/>
      <c r="X74" s="10" t="s">
        <v>26</v>
      </c>
      <c r="Y74" s="889">
        <f>M74*P74</f>
        <v>60000000</v>
      </c>
    </row>
    <row r="75" spans="1:25" s="495" customFormat="1" ht="17.25" customHeight="1">
      <c r="A75" s="517"/>
      <c r="B75" s="405" t="s">
        <v>37</v>
      </c>
      <c r="C75" s="405"/>
      <c r="D75" s="1999" t="s">
        <v>24</v>
      </c>
      <c r="E75" s="2000"/>
      <c r="F75" s="2001"/>
      <c r="G75" s="489">
        <f>SUM(G76)</f>
        <v>138274</v>
      </c>
      <c r="H75" s="489">
        <f>Y77/1000</f>
        <v>138273.701</v>
      </c>
      <c r="I75" s="490">
        <f aca="true" t="shared" si="6" ref="I75:I83">(H75-G75)</f>
        <v>-0.2989999999990687</v>
      </c>
      <c r="J75" s="491">
        <f t="shared" si="5"/>
        <v>-0.00021623732588693656</v>
      </c>
      <c r="K75" s="448"/>
      <c r="L75" s="403"/>
      <c r="M75" s="502"/>
      <c r="N75" s="503"/>
      <c r="O75" s="403"/>
      <c r="P75" s="403"/>
      <c r="Q75" s="449"/>
      <c r="R75" s="403"/>
      <c r="S75" s="449"/>
      <c r="T75" s="503"/>
      <c r="U75" s="503"/>
      <c r="V75" s="503"/>
      <c r="W75" s="503"/>
      <c r="X75" s="503"/>
      <c r="Y75" s="504"/>
    </row>
    <row r="76" spans="1:25" s="3" customFormat="1" ht="17.25" customHeight="1">
      <c r="A76" s="472"/>
      <c r="B76" s="13"/>
      <c r="C76" s="53"/>
      <c r="D76" s="473" t="s">
        <v>75</v>
      </c>
      <c r="E76" s="1976" t="s">
        <v>25</v>
      </c>
      <c r="F76" s="1972"/>
      <c r="G76" s="505">
        <f>SUM(G77)</f>
        <v>138274</v>
      </c>
      <c r="H76" s="505">
        <f>Y77/1000</f>
        <v>138273.701</v>
      </c>
      <c r="I76" s="521">
        <f t="shared" si="6"/>
        <v>-0.2989999999990687</v>
      </c>
      <c r="J76" s="522">
        <f t="shared" si="5"/>
        <v>-0.00021623732588693656</v>
      </c>
      <c r="K76" s="488"/>
      <c r="L76" s="23"/>
      <c r="M76" s="523"/>
      <c r="N76" s="37"/>
      <c r="O76" s="23"/>
      <c r="P76" s="23"/>
      <c r="Q76" s="38"/>
      <c r="R76" s="23"/>
      <c r="S76" s="38"/>
      <c r="T76" s="37"/>
      <c r="U76" s="37"/>
      <c r="V76" s="37"/>
      <c r="W76" s="37"/>
      <c r="X76" s="37"/>
      <c r="Y76" s="504"/>
    </row>
    <row r="77" spans="1:25" s="3" customFormat="1" ht="17.25" customHeight="1">
      <c r="A77" s="516"/>
      <c r="B77" s="48"/>
      <c r="C77" s="48"/>
      <c r="D77" s="1577" t="s">
        <v>37</v>
      </c>
      <c r="E77" s="317"/>
      <c r="F77" s="435" t="s">
        <v>177</v>
      </c>
      <c r="G77" s="505">
        <v>138274</v>
      </c>
      <c r="H77" s="27">
        <v>138274</v>
      </c>
      <c r="I77" s="521">
        <f t="shared" si="6"/>
        <v>0</v>
      </c>
      <c r="J77" s="522">
        <f t="shared" si="5"/>
        <v>0</v>
      </c>
      <c r="K77" s="14" t="s">
        <v>944</v>
      </c>
      <c r="L77" s="1581" t="s">
        <v>76</v>
      </c>
      <c r="M77" s="1582"/>
      <c r="N77" s="21"/>
      <c r="O77" s="14"/>
      <c r="P77" s="14"/>
      <c r="Q77" s="22"/>
      <c r="R77" s="14"/>
      <c r="S77" s="22"/>
      <c r="T77" s="21"/>
      <c r="U77" s="21"/>
      <c r="V77" s="21"/>
      <c r="W77" s="21"/>
      <c r="X77" s="21" t="s">
        <v>26</v>
      </c>
      <c r="Y77" s="1583">
        <v>138273701</v>
      </c>
    </row>
    <row r="78" spans="1:25" s="67" customFormat="1" ht="17.25" customHeight="1">
      <c r="A78" s="517"/>
      <c r="B78" s="406" t="s">
        <v>38</v>
      </c>
      <c r="C78" s="405"/>
      <c r="D78" s="1973" t="s">
        <v>24</v>
      </c>
      <c r="E78" s="1974"/>
      <c r="F78" s="1975"/>
      <c r="G78" s="910">
        <f>SUM(G79,G81)</f>
        <v>1952</v>
      </c>
      <c r="H78" s="910">
        <f>SUM(H79,H81)</f>
        <v>1952</v>
      </c>
      <c r="I78" s="519">
        <f t="shared" si="6"/>
        <v>0</v>
      </c>
      <c r="J78" s="520">
        <f t="shared" si="5"/>
        <v>0</v>
      </c>
      <c r="K78" s="911"/>
      <c r="L78" s="912"/>
      <c r="M78" s="913"/>
      <c r="N78" s="76"/>
      <c r="O78" s="76"/>
      <c r="P78" s="76"/>
      <c r="Q78" s="413"/>
      <c r="R78" s="76"/>
      <c r="S78" s="413"/>
      <c r="T78" s="914"/>
      <c r="U78" s="914"/>
      <c r="V78" s="914"/>
      <c r="W78" s="914"/>
      <c r="X78" s="87"/>
      <c r="Y78" s="525"/>
    </row>
    <row r="79" spans="1:25" s="1" customFormat="1" ht="17.25" customHeight="1">
      <c r="A79" s="472"/>
      <c r="B79" s="13"/>
      <c r="C79" s="53"/>
      <c r="D79" s="473" t="s">
        <v>39</v>
      </c>
      <c r="E79" s="1976" t="s">
        <v>25</v>
      </c>
      <c r="F79" s="1972"/>
      <c r="G79" s="27">
        <f>SUM(G80)</f>
        <v>450</v>
      </c>
      <c r="H79" s="27">
        <f>SUM(H80)</f>
        <v>450</v>
      </c>
      <c r="I79" s="521">
        <f t="shared" si="6"/>
        <v>0</v>
      </c>
      <c r="J79" s="522">
        <f t="shared" si="5"/>
        <v>0</v>
      </c>
      <c r="K79" s="465"/>
      <c r="L79" s="498"/>
      <c r="M79" s="524"/>
      <c r="N79" s="23"/>
      <c r="O79" s="23"/>
      <c r="P79" s="23"/>
      <c r="Q79" s="38"/>
      <c r="R79" s="23"/>
      <c r="S79" s="38"/>
      <c r="T79" s="443"/>
      <c r="U79" s="443"/>
      <c r="V79" s="443"/>
      <c r="W79" s="443"/>
      <c r="X79" s="37"/>
      <c r="Y79" s="497"/>
    </row>
    <row r="80" spans="1:25" s="1" customFormat="1" ht="17.25" customHeight="1">
      <c r="A80" s="472"/>
      <c r="B80" s="13"/>
      <c r="C80" s="53"/>
      <c r="D80" s="428"/>
      <c r="E80" s="17"/>
      <c r="F80" s="435" t="s">
        <v>178</v>
      </c>
      <c r="G80" s="27">
        <v>450</v>
      </c>
      <c r="H80" s="30">
        <f>Y80/1000</f>
        <v>450</v>
      </c>
      <c r="I80" s="521">
        <f t="shared" si="6"/>
        <v>0</v>
      </c>
      <c r="J80" s="522">
        <f>(H80/G80*100)-100</f>
        <v>0</v>
      </c>
      <c r="K80" s="233" t="s">
        <v>944</v>
      </c>
      <c r="L80" s="258" t="s">
        <v>39</v>
      </c>
      <c r="M80" s="461"/>
      <c r="N80" s="21"/>
      <c r="O80" s="14"/>
      <c r="P80" s="14"/>
      <c r="Q80" s="22"/>
      <c r="R80" s="14"/>
      <c r="S80" s="22"/>
      <c r="T80" s="430"/>
      <c r="U80" s="430"/>
      <c r="V80" s="430"/>
      <c r="W80" s="430"/>
      <c r="X80" s="21" t="s">
        <v>26</v>
      </c>
      <c r="Y80" s="906">
        <v>450000</v>
      </c>
    </row>
    <row r="81" spans="1:25" s="1" customFormat="1" ht="17.25" customHeight="1">
      <c r="A81" s="472"/>
      <c r="B81" s="13"/>
      <c r="C81" s="53"/>
      <c r="D81" s="473" t="s">
        <v>38</v>
      </c>
      <c r="E81" s="1976" t="s">
        <v>25</v>
      </c>
      <c r="F81" s="1972"/>
      <c r="G81" s="469">
        <f>SUM(G82:G82)</f>
        <v>1502</v>
      </c>
      <c r="H81" s="27">
        <f>SUM(H82:H82)</f>
        <v>1502</v>
      </c>
      <c r="I81" s="521">
        <f t="shared" si="6"/>
        <v>0</v>
      </c>
      <c r="J81" s="522">
        <f>(H81/G81*100)-100</f>
        <v>0</v>
      </c>
      <c r="K81" s="465"/>
      <c r="L81" s="498"/>
      <c r="M81" s="524"/>
      <c r="N81" s="23"/>
      <c r="O81" s="23"/>
      <c r="P81" s="23"/>
      <c r="Q81" s="38"/>
      <c r="R81" s="23"/>
      <c r="S81" s="38"/>
      <c r="T81" s="443"/>
      <c r="U81" s="443"/>
      <c r="V81" s="443"/>
      <c r="W81" s="443"/>
      <c r="X81" s="37"/>
      <c r="Y81" s="497"/>
    </row>
    <row r="82" spans="1:25" s="1" customFormat="1" ht="17.25" customHeight="1">
      <c r="A82" s="516"/>
      <c r="B82" s="13"/>
      <c r="C82" s="53"/>
      <c r="D82" s="428"/>
      <c r="E82" s="42"/>
      <c r="F82" s="299" t="s">
        <v>179</v>
      </c>
      <c r="G82" s="30">
        <v>1502</v>
      </c>
      <c r="H82" s="30">
        <f>Y82/1000</f>
        <v>1502</v>
      </c>
      <c r="I82" s="521">
        <f t="shared" si="6"/>
        <v>0</v>
      </c>
      <c r="J82" s="522">
        <f>(H82/G82*100)-100</f>
        <v>0</v>
      </c>
      <c r="K82" s="231" t="s">
        <v>944</v>
      </c>
      <c r="L82" s="225" t="s">
        <v>38</v>
      </c>
      <c r="M82" s="431"/>
      <c r="N82" s="10"/>
      <c r="O82" s="217"/>
      <c r="P82" s="217"/>
      <c r="Q82" s="11"/>
      <c r="R82" s="217"/>
      <c r="S82" s="11"/>
      <c r="T82" s="259"/>
      <c r="U82" s="259"/>
      <c r="V82" s="259"/>
      <c r="W82" s="259"/>
      <c r="X82" s="10" t="s">
        <v>26</v>
      </c>
      <c r="Y82" s="908">
        <v>1502000</v>
      </c>
    </row>
    <row r="83" spans="1:25" ht="17.25" customHeight="1" thickBot="1">
      <c r="A83" s="1995" t="s">
        <v>40</v>
      </c>
      <c r="B83" s="1996"/>
      <c r="C83" s="1996"/>
      <c r="D83" s="1996"/>
      <c r="E83" s="1996"/>
      <c r="F83" s="1997"/>
      <c r="G83" s="890">
        <f>SUM(G6,G37,G66,G71,G75,G78)</f>
        <v>1231570</v>
      </c>
      <c r="H83" s="890">
        <f>SUM(H6,H37,H66,H71,H75,H78)</f>
        <v>1139203.701</v>
      </c>
      <c r="I83" s="901">
        <f t="shared" si="6"/>
        <v>-92366.29900000012</v>
      </c>
      <c r="J83" s="902">
        <f>(H83/G83*100)-100</f>
        <v>-7.499882182904756</v>
      </c>
      <c r="K83" s="891"/>
      <c r="L83" s="892"/>
      <c r="M83" s="892"/>
      <c r="N83" s="893"/>
      <c r="O83" s="891"/>
      <c r="P83" s="891"/>
      <c r="Q83" s="894"/>
      <c r="R83" s="891"/>
      <c r="S83" s="895"/>
      <c r="T83" s="891"/>
      <c r="U83" s="891"/>
      <c r="V83" s="891"/>
      <c r="W83" s="891"/>
      <c r="X83" s="896"/>
      <c r="Y83" s="897"/>
    </row>
  </sheetData>
  <sheetProtection/>
  <mergeCells count="30">
    <mergeCell ref="E38:F38"/>
    <mergeCell ref="E51:F51"/>
    <mergeCell ref="E54:F54"/>
    <mergeCell ref="D75:F75"/>
    <mergeCell ref="D78:F78"/>
    <mergeCell ref="E60:F60"/>
    <mergeCell ref="D66:F66"/>
    <mergeCell ref="D71:F71"/>
    <mergeCell ref="E67:F67"/>
    <mergeCell ref="E69:F69"/>
    <mergeCell ref="I4:J4"/>
    <mergeCell ref="G4:G5"/>
    <mergeCell ref="H4:H5"/>
    <mergeCell ref="A3:D3"/>
    <mergeCell ref="A83:F83"/>
    <mergeCell ref="E72:F72"/>
    <mergeCell ref="E76:F76"/>
    <mergeCell ref="E79:F79"/>
    <mergeCell ref="E81:F81"/>
    <mergeCell ref="C37:F37"/>
    <mergeCell ref="E21:F21"/>
    <mergeCell ref="C6:F6"/>
    <mergeCell ref="E17:F17"/>
    <mergeCell ref="E7:F7"/>
    <mergeCell ref="A2:Y2"/>
    <mergeCell ref="A5:B5"/>
    <mergeCell ref="C5:D5"/>
    <mergeCell ref="E5:F5"/>
    <mergeCell ref="A4:F4"/>
    <mergeCell ref="K4:Y5"/>
  </mergeCells>
  <printOptions/>
  <pageMargins left="0.48" right="0.26" top="0.5511811023622047" bottom="0.46" header="0.5118110236220472" footer="0.2362204724409449"/>
  <pageSetup horizontalDpi="203" verticalDpi="203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7"/>
  <sheetViews>
    <sheetView zoomScalePageLayoutView="0" workbookViewId="0" topLeftCell="A208">
      <selection activeCell="R142" sqref="R142"/>
    </sheetView>
  </sheetViews>
  <sheetFormatPr defaultColWidth="8.88671875" defaultRowHeight="13.5"/>
  <cols>
    <col min="1" max="1" width="1.99609375" style="16" customWidth="1"/>
    <col min="2" max="2" width="5.6640625" style="3" customWidth="1"/>
    <col min="3" max="3" width="2.10546875" style="4" hidden="1" customWidth="1"/>
    <col min="4" max="4" width="6.5546875" style="3" customWidth="1"/>
    <col min="5" max="5" width="2.5546875" style="77" hidden="1" customWidth="1"/>
    <col min="6" max="6" width="12.88671875" style="798" customWidth="1"/>
    <col min="7" max="7" width="10.10546875" style="8" customWidth="1"/>
    <col min="8" max="8" width="9.5546875" style="4" customWidth="1"/>
    <col min="9" max="9" width="7.21484375" style="4" customWidth="1"/>
    <col min="10" max="10" width="4.6640625" style="311" customWidth="1"/>
    <col min="11" max="11" width="2.4453125" style="112" hidden="1" customWidth="1"/>
    <col min="12" max="12" width="2.21484375" style="4" customWidth="1"/>
    <col min="13" max="13" width="13.5546875" style="316" customWidth="1"/>
    <col min="14" max="14" width="9.10546875" style="196" customWidth="1"/>
    <col min="15" max="15" width="2.5546875" style="4" customWidth="1"/>
    <col min="16" max="16" width="2.10546875" style="6" customWidth="1"/>
    <col min="17" max="17" width="3.10546875" style="147" customWidth="1"/>
    <col min="18" max="18" width="3.10546875" style="62" customWidth="1"/>
    <col min="19" max="19" width="1.88671875" style="4" customWidth="1"/>
    <col min="20" max="20" width="3.77734375" style="118" customWidth="1"/>
    <col min="21" max="21" width="1.77734375" style="120" customWidth="1"/>
    <col min="22" max="24" width="1.77734375" style="4" customWidth="1"/>
    <col min="25" max="25" width="1.4375" style="4" customWidth="1"/>
    <col min="26" max="26" width="11.3359375" style="225" customWidth="1"/>
    <col min="27" max="16384" width="8.88671875" style="4" customWidth="1"/>
  </cols>
  <sheetData>
    <row r="1" spans="12:26" ht="15.75" customHeight="1" thickBot="1">
      <c r="L1" s="5"/>
      <c r="M1" s="318"/>
      <c r="O1" s="5"/>
      <c r="S1" s="5"/>
      <c r="V1" s="5"/>
      <c r="W1" s="5"/>
      <c r="X1" s="5"/>
      <c r="Y1" s="7"/>
      <c r="Z1" s="213"/>
    </row>
    <row r="2" spans="1:26" ht="15.75" customHeight="1">
      <c r="A2" s="1977" t="s">
        <v>916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  <c r="N2" s="1978"/>
      <c r="O2" s="1978"/>
      <c r="P2" s="1978"/>
      <c r="Q2" s="1978"/>
      <c r="R2" s="1978"/>
      <c r="S2" s="1978"/>
      <c r="T2" s="1978"/>
      <c r="U2" s="1978"/>
      <c r="V2" s="1978"/>
      <c r="W2" s="1978"/>
      <c r="X2" s="1978"/>
      <c r="Y2" s="1978"/>
      <c r="Z2" s="1979"/>
    </row>
    <row r="3" spans="1:26" ht="15.75" customHeight="1" thickBot="1">
      <c r="A3" s="2014" t="s">
        <v>917</v>
      </c>
      <c r="B3" s="2015"/>
      <c r="C3" s="2015"/>
      <c r="D3" s="2015"/>
      <c r="E3" s="126"/>
      <c r="F3" s="944"/>
      <c r="G3" s="135"/>
      <c r="H3" s="127"/>
      <c r="I3" s="127"/>
      <c r="J3" s="312"/>
      <c r="K3" s="128"/>
      <c r="L3" s="128"/>
      <c r="M3" s="319"/>
      <c r="N3" s="197"/>
      <c r="O3" s="128"/>
      <c r="P3" s="128"/>
      <c r="Q3" s="148"/>
      <c r="R3" s="128"/>
      <c r="S3" s="128"/>
      <c r="T3" s="138"/>
      <c r="U3" s="234"/>
      <c r="V3" s="128"/>
      <c r="W3" s="128"/>
      <c r="X3" s="128"/>
      <c r="Y3" s="128"/>
      <c r="Z3" s="310" t="s">
        <v>1007</v>
      </c>
    </row>
    <row r="4" spans="1:26" s="124" customFormat="1" ht="15.75" customHeight="1" thickBot="1">
      <c r="A4" s="2010" t="s">
        <v>911</v>
      </c>
      <c r="B4" s="2011"/>
      <c r="C4" s="2011" t="s">
        <v>912</v>
      </c>
      <c r="D4" s="2011"/>
      <c r="E4" s="2011" t="s">
        <v>913</v>
      </c>
      <c r="F4" s="2011"/>
      <c r="G4" s="2016" t="s">
        <v>1106</v>
      </c>
      <c r="H4" s="2018" t="s">
        <v>1105</v>
      </c>
      <c r="I4" s="2025" t="s">
        <v>914</v>
      </c>
      <c r="J4" s="2025"/>
      <c r="K4" s="2021" t="s">
        <v>943</v>
      </c>
      <c r="L4" s="2022"/>
      <c r="M4" s="2022"/>
      <c r="N4" s="2022"/>
      <c r="O4" s="2022"/>
      <c r="P4" s="2022"/>
      <c r="Q4" s="2022"/>
      <c r="R4" s="2022"/>
      <c r="S4" s="2022"/>
      <c r="T4" s="2022"/>
      <c r="U4" s="2022"/>
      <c r="V4" s="2022"/>
      <c r="W4" s="2022"/>
      <c r="X4" s="2022"/>
      <c r="Y4" s="2022"/>
      <c r="Z4" s="2023"/>
    </row>
    <row r="5" spans="1:26" s="124" customFormat="1" ht="15.75" customHeight="1" thickBot="1" thickTop="1">
      <c r="A5" s="2012"/>
      <c r="B5" s="2013"/>
      <c r="C5" s="2013"/>
      <c r="D5" s="2013"/>
      <c r="E5" s="2013"/>
      <c r="F5" s="2013"/>
      <c r="G5" s="2017"/>
      <c r="H5" s="1937"/>
      <c r="I5" s="70" t="s">
        <v>907</v>
      </c>
      <c r="J5" s="129" t="s">
        <v>908</v>
      </c>
      <c r="K5" s="1986"/>
      <c r="L5" s="1987"/>
      <c r="M5" s="1987"/>
      <c r="N5" s="1987"/>
      <c r="O5" s="1987"/>
      <c r="P5" s="1987"/>
      <c r="Q5" s="1987"/>
      <c r="R5" s="1987"/>
      <c r="S5" s="1987"/>
      <c r="T5" s="1987"/>
      <c r="U5" s="1987"/>
      <c r="V5" s="1987"/>
      <c r="W5" s="1987"/>
      <c r="X5" s="1987"/>
      <c r="Y5" s="1987"/>
      <c r="Z5" s="1988"/>
    </row>
    <row r="6" spans="1:26" s="67" customFormat="1" ht="17.25" customHeight="1" thickTop="1">
      <c r="A6" s="121">
        <v>1</v>
      </c>
      <c r="B6" s="82" t="s">
        <v>929</v>
      </c>
      <c r="C6" s="71"/>
      <c r="D6" s="2024" t="s">
        <v>942</v>
      </c>
      <c r="E6" s="2024"/>
      <c r="F6" s="2024"/>
      <c r="G6" s="136">
        <f>SUM(G7,G62,G87)</f>
        <v>501310.1</v>
      </c>
      <c r="H6" s="136">
        <f>SUM(H7+H62+H87)</f>
        <v>519010.61232436367</v>
      </c>
      <c r="I6" s="74">
        <f>(H6-G6)</f>
        <v>17700.51232436369</v>
      </c>
      <c r="J6" s="130">
        <f>(H6/G6*100)-100</f>
        <v>3.530850929267885</v>
      </c>
      <c r="K6" s="113"/>
      <c r="L6" s="75"/>
      <c r="M6" s="320"/>
      <c r="N6" s="119"/>
      <c r="O6" s="89"/>
      <c r="P6" s="88"/>
      <c r="Q6" s="149"/>
      <c r="R6" s="90"/>
      <c r="S6" s="89"/>
      <c r="T6" s="119"/>
      <c r="U6" s="235"/>
      <c r="V6" s="89"/>
      <c r="W6" s="89"/>
      <c r="X6" s="89"/>
      <c r="Y6" s="91"/>
      <c r="Z6" s="92"/>
    </row>
    <row r="7" spans="1:26" s="1" customFormat="1" ht="15.75" customHeight="1">
      <c r="A7" s="122"/>
      <c r="B7" s="39"/>
      <c r="C7" s="53">
        <v>11</v>
      </c>
      <c r="D7" s="41" t="s">
        <v>10</v>
      </c>
      <c r="E7" s="1976" t="s">
        <v>905</v>
      </c>
      <c r="F7" s="1972"/>
      <c r="G7" s="46">
        <f>SUM(G8:G61)</f>
        <v>410930</v>
      </c>
      <c r="H7" s="46">
        <f>SUM(H8:H61)</f>
        <v>428630.6705925455</v>
      </c>
      <c r="I7" s="35">
        <f>(H7-G7)</f>
        <v>17700.670592545473</v>
      </c>
      <c r="J7" s="131">
        <f>(H7/G7*100)-100</f>
        <v>4.307466135970969</v>
      </c>
      <c r="K7" s="114"/>
      <c r="L7" s="55"/>
      <c r="M7" s="337"/>
      <c r="N7" s="110"/>
      <c r="O7" s="93"/>
      <c r="P7" s="14"/>
      <c r="Q7" s="150"/>
      <c r="R7" s="21"/>
      <c r="S7" s="93"/>
      <c r="T7" s="110"/>
      <c r="U7" s="206"/>
      <c r="V7" s="93"/>
      <c r="W7" s="93"/>
      <c r="X7" s="93"/>
      <c r="Y7" s="20"/>
      <c r="Z7" s="94"/>
    </row>
    <row r="8" spans="1:26" s="1" customFormat="1" ht="15.75" customHeight="1">
      <c r="A8" s="123"/>
      <c r="B8" s="83"/>
      <c r="C8" s="53"/>
      <c r="D8" s="41" t="s">
        <v>125</v>
      </c>
      <c r="E8" s="78">
        <v>111</v>
      </c>
      <c r="F8" s="940" t="s">
        <v>180</v>
      </c>
      <c r="G8" s="137">
        <v>159438</v>
      </c>
      <c r="H8" s="31">
        <f>Z8/1000</f>
        <v>165497.76</v>
      </c>
      <c r="I8" s="34">
        <f>(H8-G8)</f>
        <v>6059.760000000009</v>
      </c>
      <c r="J8" s="132">
        <f>(H8/G8*100)-100</f>
        <v>3.8006999586046106</v>
      </c>
      <c r="K8" s="115"/>
      <c r="L8" s="53" t="s">
        <v>915</v>
      </c>
      <c r="M8" s="338" t="s">
        <v>1039</v>
      </c>
      <c r="N8" s="198"/>
      <c r="O8" s="86"/>
      <c r="P8" s="76"/>
      <c r="Q8" s="151"/>
      <c r="R8" s="87"/>
      <c r="S8" s="95"/>
      <c r="T8" s="111"/>
      <c r="U8" s="236"/>
      <c r="V8" s="95"/>
      <c r="W8" s="95"/>
      <c r="X8" s="95"/>
      <c r="Y8" s="86"/>
      <c r="Z8" s="985">
        <f>SUM(Z9:Z20)</f>
        <v>165497760</v>
      </c>
    </row>
    <row r="9" spans="1:26" s="1" customFormat="1" ht="15.75" customHeight="1">
      <c r="A9" s="123"/>
      <c r="B9" s="83"/>
      <c r="C9" s="53"/>
      <c r="D9" s="41"/>
      <c r="E9" s="78"/>
      <c r="F9" s="940"/>
      <c r="G9" s="137"/>
      <c r="H9" s="25"/>
      <c r="I9" s="34"/>
      <c r="J9" s="132"/>
      <c r="K9" s="115"/>
      <c r="L9" s="65"/>
      <c r="M9" s="339" t="s">
        <v>1040</v>
      </c>
      <c r="N9" s="139">
        <v>1815000</v>
      </c>
      <c r="O9" s="10" t="s">
        <v>918</v>
      </c>
      <c r="P9" s="11" t="s">
        <v>906</v>
      </c>
      <c r="Q9" s="152">
        <v>1</v>
      </c>
      <c r="R9" s="97" t="s">
        <v>920</v>
      </c>
      <c r="S9" s="11" t="s">
        <v>906</v>
      </c>
      <c r="T9" s="97">
        <v>12</v>
      </c>
      <c r="U9" s="237" t="s">
        <v>955</v>
      </c>
      <c r="V9" s="98"/>
      <c r="W9" s="98"/>
      <c r="X9" s="98"/>
      <c r="Y9" s="10" t="s">
        <v>919</v>
      </c>
      <c r="Z9" s="99">
        <f>N9*Q9*T9</f>
        <v>21780000</v>
      </c>
    </row>
    <row r="10" spans="1:26" s="1" customFormat="1" ht="15.75" customHeight="1">
      <c r="A10" s="123"/>
      <c r="B10" s="83" t="s">
        <v>910</v>
      </c>
      <c r="C10" s="53"/>
      <c r="D10" s="41"/>
      <c r="E10" s="78"/>
      <c r="F10" s="940"/>
      <c r="G10" s="137"/>
      <c r="H10" s="25"/>
      <c r="I10" s="34"/>
      <c r="J10" s="132"/>
      <c r="K10" s="115"/>
      <c r="L10" s="65"/>
      <c r="M10" s="339" t="s">
        <v>1041</v>
      </c>
      <c r="N10" s="139">
        <v>1515000</v>
      </c>
      <c r="O10" s="10" t="s">
        <v>918</v>
      </c>
      <c r="P10" s="11" t="s">
        <v>906</v>
      </c>
      <c r="Q10" s="152">
        <v>1</v>
      </c>
      <c r="R10" s="97" t="s">
        <v>920</v>
      </c>
      <c r="S10" s="11" t="s">
        <v>906</v>
      </c>
      <c r="T10" s="97">
        <v>12</v>
      </c>
      <c r="U10" s="237" t="s">
        <v>955</v>
      </c>
      <c r="V10" s="98"/>
      <c r="W10" s="98"/>
      <c r="X10" s="98"/>
      <c r="Y10" s="10" t="s">
        <v>919</v>
      </c>
      <c r="Z10" s="99">
        <f aca="true" t="shared" si="0" ref="Z10:Z20">N10*Q10*T10</f>
        <v>18180000</v>
      </c>
    </row>
    <row r="11" spans="1:26" s="1" customFormat="1" ht="15.75" customHeight="1">
      <c r="A11" s="123"/>
      <c r="B11" s="83"/>
      <c r="C11" s="53"/>
      <c r="D11" s="41"/>
      <c r="E11" s="78"/>
      <c r="F11" s="940"/>
      <c r="G11" s="137"/>
      <c r="H11" s="25"/>
      <c r="I11" s="34"/>
      <c r="J11" s="132"/>
      <c r="K11" s="115"/>
      <c r="L11" s="65"/>
      <c r="M11" s="339" t="s">
        <v>1041</v>
      </c>
      <c r="N11" s="139">
        <v>1399500</v>
      </c>
      <c r="O11" s="10" t="s">
        <v>918</v>
      </c>
      <c r="P11" s="11" t="s">
        <v>906</v>
      </c>
      <c r="Q11" s="152">
        <v>1</v>
      </c>
      <c r="R11" s="97" t="s">
        <v>920</v>
      </c>
      <c r="S11" s="11" t="s">
        <v>906</v>
      </c>
      <c r="T11" s="97">
        <v>12</v>
      </c>
      <c r="U11" s="237" t="s">
        <v>955</v>
      </c>
      <c r="V11" s="98"/>
      <c r="W11" s="98"/>
      <c r="X11" s="98"/>
      <c r="Y11" s="10" t="s">
        <v>919</v>
      </c>
      <c r="Z11" s="99">
        <f t="shared" si="0"/>
        <v>16794000</v>
      </c>
    </row>
    <row r="12" spans="1:26" s="1" customFormat="1" ht="15.75" customHeight="1">
      <c r="A12" s="123"/>
      <c r="B12" s="83"/>
      <c r="C12" s="53"/>
      <c r="D12" s="41"/>
      <c r="E12" s="78"/>
      <c r="F12" s="940"/>
      <c r="G12" s="137"/>
      <c r="H12" s="25"/>
      <c r="I12" s="34"/>
      <c r="J12" s="132"/>
      <c r="K12" s="115"/>
      <c r="L12" s="65"/>
      <c r="M12" s="339" t="s">
        <v>1042</v>
      </c>
      <c r="N12" s="96">
        <v>1205000</v>
      </c>
      <c r="O12" s="10" t="s">
        <v>918</v>
      </c>
      <c r="P12" s="11" t="s">
        <v>906</v>
      </c>
      <c r="Q12" s="152">
        <v>1</v>
      </c>
      <c r="R12" s="97" t="s">
        <v>920</v>
      </c>
      <c r="S12" s="11" t="s">
        <v>906</v>
      </c>
      <c r="T12" s="97">
        <v>12</v>
      </c>
      <c r="U12" s="237" t="s">
        <v>955</v>
      </c>
      <c r="V12" s="98"/>
      <c r="W12" s="98"/>
      <c r="X12" s="98"/>
      <c r="Y12" s="10" t="s">
        <v>919</v>
      </c>
      <c r="Z12" s="99">
        <f t="shared" si="0"/>
        <v>14460000</v>
      </c>
    </row>
    <row r="13" spans="1:26" s="1" customFormat="1" ht="15.75" customHeight="1">
      <c r="A13" s="123"/>
      <c r="B13" s="83"/>
      <c r="C13" s="53"/>
      <c r="D13" s="41"/>
      <c r="E13" s="78"/>
      <c r="F13" s="940"/>
      <c r="G13" s="137"/>
      <c r="H13" s="25"/>
      <c r="I13" s="25"/>
      <c r="J13" s="132"/>
      <c r="K13" s="115"/>
      <c r="L13" s="65"/>
      <c r="M13" s="339" t="s">
        <v>1042</v>
      </c>
      <c r="N13" s="96">
        <v>1047830</v>
      </c>
      <c r="O13" s="10" t="s">
        <v>918</v>
      </c>
      <c r="P13" s="11" t="s">
        <v>906</v>
      </c>
      <c r="Q13" s="152">
        <v>1</v>
      </c>
      <c r="R13" s="97" t="s">
        <v>920</v>
      </c>
      <c r="S13" s="11" t="s">
        <v>906</v>
      </c>
      <c r="T13" s="97">
        <v>12</v>
      </c>
      <c r="U13" s="237" t="s">
        <v>955</v>
      </c>
      <c r="V13" s="98"/>
      <c r="W13" s="98"/>
      <c r="X13" s="98"/>
      <c r="Y13" s="10" t="s">
        <v>919</v>
      </c>
      <c r="Z13" s="99">
        <f t="shared" si="0"/>
        <v>12573960</v>
      </c>
    </row>
    <row r="14" spans="1:26" s="1" customFormat="1" ht="15.75" customHeight="1">
      <c r="A14" s="123"/>
      <c r="B14" s="83"/>
      <c r="C14" s="53"/>
      <c r="D14" s="41"/>
      <c r="E14" s="78"/>
      <c r="F14" s="940"/>
      <c r="G14" s="137"/>
      <c r="H14" s="25"/>
      <c r="I14" s="25"/>
      <c r="J14" s="132"/>
      <c r="K14" s="115"/>
      <c r="L14" s="65"/>
      <c r="M14" s="339" t="s">
        <v>1042</v>
      </c>
      <c r="N14" s="96">
        <v>1222500</v>
      </c>
      <c r="O14" s="10" t="s">
        <v>918</v>
      </c>
      <c r="P14" s="11" t="s">
        <v>906</v>
      </c>
      <c r="Q14" s="152">
        <v>1</v>
      </c>
      <c r="R14" s="97" t="s">
        <v>920</v>
      </c>
      <c r="S14" s="11" t="s">
        <v>906</v>
      </c>
      <c r="T14" s="97">
        <v>12</v>
      </c>
      <c r="U14" s="237" t="s">
        <v>955</v>
      </c>
      <c r="V14" s="98"/>
      <c r="W14" s="98"/>
      <c r="X14" s="98"/>
      <c r="Y14" s="10" t="s">
        <v>919</v>
      </c>
      <c r="Z14" s="99">
        <f t="shared" si="0"/>
        <v>14670000</v>
      </c>
    </row>
    <row r="15" spans="1:26" s="1" customFormat="1" ht="15.75" customHeight="1">
      <c r="A15" s="123"/>
      <c r="B15" s="83"/>
      <c r="C15" s="53"/>
      <c r="D15" s="41"/>
      <c r="E15" s="78"/>
      <c r="F15" s="940"/>
      <c r="G15" s="137"/>
      <c r="H15" s="25"/>
      <c r="I15" s="25"/>
      <c r="J15" s="132"/>
      <c r="K15" s="115"/>
      <c r="L15" s="65"/>
      <c r="M15" s="339" t="s">
        <v>1043</v>
      </c>
      <c r="N15" s="96">
        <v>939000</v>
      </c>
      <c r="O15" s="10" t="s">
        <v>918</v>
      </c>
      <c r="P15" s="11" t="s">
        <v>906</v>
      </c>
      <c r="Q15" s="152">
        <v>1</v>
      </c>
      <c r="R15" s="97" t="s">
        <v>920</v>
      </c>
      <c r="S15" s="11" t="s">
        <v>906</v>
      </c>
      <c r="T15" s="97">
        <v>2</v>
      </c>
      <c r="U15" s="237" t="s">
        <v>955</v>
      </c>
      <c r="V15" s="98"/>
      <c r="W15" s="98"/>
      <c r="X15" s="98"/>
      <c r="Y15" s="10" t="s">
        <v>919</v>
      </c>
      <c r="Z15" s="99">
        <f t="shared" si="0"/>
        <v>1878000</v>
      </c>
    </row>
    <row r="16" spans="1:26" s="1" customFormat="1" ht="15.75" customHeight="1">
      <c r="A16" s="123"/>
      <c r="B16" s="83"/>
      <c r="C16" s="53"/>
      <c r="D16" s="41"/>
      <c r="E16" s="78"/>
      <c r="F16" s="940"/>
      <c r="G16" s="137"/>
      <c r="H16" s="25"/>
      <c r="I16" s="25"/>
      <c r="J16" s="132"/>
      <c r="K16" s="115"/>
      <c r="L16" s="65"/>
      <c r="M16" s="339" t="s">
        <v>1043</v>
      </c>
      <c r="N16" s="96">
        <v>826000</v>
      </c>
      <c r="O16" s="10" t="s">
        <v>918</v>
      </c>
      <c r="P16" s="11" t="s">
        <v>906</v>
      </c>
      <c r="Q16" s="152">
        <v>1</v>
      </c>
      <c r="R16" s="97" t="s">
        <v>920</v>
      </c>
      <c r="S16" s="11" t="s">
        <v>906</v>
      </c>
      <c r="T16" s="97">
        <v>12</v>
      </c>
      <c r="U16" s="237" t="s">
        <v>955</v>
      </c>
      <c r="V16" s="98"/>
      <c r="W16" s="98"/>
      <c r="X16" s="98"/>
      <c r="Y16" s="10" t="s">
        <v>919</v>
      </c>
      <c r="Z16" s="99">
        <f t="shared" si="0"/>
        <v>9912000</v>
      </c>
    </row>
    <row r="17" spans="1:26" s="1" customFormat="1" ht="15.75" customHeight="1">
      <c r="A17" s="123"/>
      <c r="B17" s="83"/>
      <c r="C17" s="53"/>
      <c r="D17" s="41"/>
      <c r="E17" s="78"/>
      <c r="F17" s="940"/>
      <c r="G17" s="137"/>
      <c r="H17" s="25"/>
      <c r="I17" s="25"/>
      <c r="J17" s="132"/>
      <c r="K17" s="115"/>
      <c r="L17" s="65"/>
      <c r="M17" s="339" t="s">
        <v>1043</v>
      </c>
      <c r="N17" s="96">
        <v>870500</v>
      </c>
      <c r="O17" s="10" t="s">
        <v>918</v>
      </c>
      <c r="P17" s="11" t="s">
        <v>906</v>
      </c>
      <c r="Q17" s="152">
        <v>1</v>
      </c>
      <c r="R17" s="97" t="s">
        <v>920</v>
      </c>
      <c r="S17" s="11" t="s">
        <v>906</v>
      </c>
      <c r="T17" s="97">
        <v>12</v>
      </c>
      <c r="U17" s="237" t="s">
        <v>955</v>
      </c>
      <c r="V17" s="98"/>
      <c r="W17" s="98"/>
      <c r="X17" s="98"/>
      <c r="Y17" s="10" t="s">
        <v>919</v>
      </c>
      <c r="Z17" s="99">
        <f t="shared" si="0"/>
        <v>10446000</v>
      </c>
    </row>
    <row r="18" spans="1:26" s="1" customFormat="1" ht="15.75" customHeight="1">
      <c r="A18" s="123"/>
      <c r="B18" s="83"/>
      <c r="C18" s="53"/>
      <c r="D18" s="41"/>
      <c r="E18" s="78"/>
      <c r="F18" s="940"/>
      <c r="G18" s="137"/>
      <c r="H18" s="25"/>
      <c r="I18" s="25"/>
      <c r="J18" s="132"/>
      <c r="K18" s="115"/>
      <c r="L18" s="65"/>
      <c r="M18" s="339" t="s">
        <v>1043</v>
      </c>
      <c r="N18" s="96">
        <v>822660</v>
      </c>
      <c r="O18" s="10" t="s">
        <v>918</v>
      </c>
      <c r="P18" s="11" t="s">
        <v>906</v>
      </c>
      <c r="Q18" s="152">
        <v>3</v>
      </c>
      <c r="R18" s="97" t="s">
        <v>920</v>
      </c>
      <c r="S18" s="11" t="s">
        <v>906</v>
      </c>
      <c r="T18" s="97">
        <v>10</v>
      </c>
      <c r="U18" s="237" t="s">
        <v>955</v>
      </c>
      <c r="V18" s="98"/>
      <c r="W18" s="98"/>
      <c r="X18" s="98"/>
      <c r="Y18" s="10" t="s">
        <v>919</v>
      </c>
      <c r="Z18" s="99">
        <f t="shared" si="0"/>
        <v>24679800</v>
      </c>
    </row>
    <row r="19" spans="1:26" s="1" customFormat="1" ht="15.75" customHeight="1">
      <c r="A19" s="123"/>
      <c r="B19" s="83"/>
      <c r="C19" s="53"/>
      <c r="D19" s="41"/>
      <c r="E19" s="78"/>
      <c r="F19" s="940"/>
      <c r="G19" s="137"/>
      <c r="H19" s="25"/>
      <c r="I19" s="25"/>
      <c r="J19" s="132"/>
      <c r="K19" s="115"/>
      <c r="L19" s="65"/>
      <c r="M19" s="339" t="s">
        <v>1044</v>
      </c>
      <c r="N19" s="96">
        <v>847000</v>
      </c>
      <c r="O19" s="10" t="s">
        <v>918</v>
      </c>
      <c r="P19" s="11" t="s">
        <v>906</v>
      </c>
      <c r="Q19" s="152">
        <v>1</v>
      </c>
      <c r="R19" s="97" t="s">
        <v>920</v>
      </c>
      <c r="S19" s="11" t="s">
        <v>906</v>
      </c>
      <c r="T19" s="97">
        <v>12</v>
      </c>
      <c r="U19" s="237" t="s">
        <v>955</v>
      </c>
      <c r="V19" s="98"/>
      <c r="W19" s="98"/>
      <c r="X19" s="98"/>
      <c r="Y19" s="10" t="s">
        <v>919</v>
      </c>
      <c r="Z19" s="99">
        <f t="shared" si="0"/>
        <v>10164000</v>
      </c>
    </row>
    <row r="20" spans="1:26" s="1" customFormat="1" ht="15.75" customHeight="1">
      <c r="A20" s="123"/>
      <c r="B20" s="83"/>
      <c r="C20" s="53"/>
      <c r="D20" s="41"/>
      <c r="E20" s="78"/>
      <c r="F20" s="940"/>
      <c r="G20" s="137"/>
      <c r="H20" s="25"/>
      <c r="I20" s="25"/>
      <c r="J20" s="132"/>
      <c r="K20" s="115"/>
      <c r="L20" s="65"/>
      <c r="M20" s="339" t="s">
        <v>1045</v>
      </c>
      <c r="N20" s="96">
        <v>830000</v>
      </c>
      <c r="O20" s="10" t="s">
        <v>918</v>
      </c>
      <c r="P20" s="11"/>
      <c r="Q20" s="152">
        <v>1</v>
      </c>
      <c r="R20" s="97" t="s">
        <v>920</v>
      </c>
      <c r="S20" s="11" t="s">
        <v>906</v>
      </c>
      <c r="T20" s="97">
        <v>12</v>
      </c>
      <c r="U20" s="237" t="s">
        <v>955</v>
      </c>
      <c r="V20" s="98"/>
      <c r="W20" s="98"/>
      <c r="X20" s="98"/>
      <c r="Y20" s="10" t="s">
        <v>919</v>
      </c>
      <c r="Z20" s="99">
        <f t="shared" si="0"/>
        <v>9960000</v>
      </c>
    </row>
    <row r="21" spans="1:26" s="1" customFormat="1" ht="15.75" customHeight="1">
      <c r="A21" s="123"/>
      <c r="B21" s="83"/>
      <c r="C21" s="53"/>
      <c r="D21" s="41"/>
      <c r="E21" s="64">
        <v>112</v>
      </c>
      <c r="F21" s="797" t="s">
        <v>181</v>
      </c>
      <c r="G21" s="45">
        <v>78390.3</v>
      </c>
      <c r="H21" s="30">
        <f>Z21/1000</f>
        <v>81369.732</v>
      </c>
      <c r="I21" s="33">
        <f>(H21-G21)</f>
        <v>2979.4320000000007</v>
      </c>
      <c r="J21" s="134">
        <f>(H21/G21*100)-100</f>
        <v>3.8007661662220897</v>
      </c>
      <c r="K21" s="117"/>
      <c r="L21" s="68"/>
      <c r="M21" s="340"/>
      <c r="N21" s="109"/>
      <c r="O21" s="18"/>
      <c r="P21" s="19"/>
      <c r="Q21" s="153"/>
      <c r="R21" s="102"/>
      <c r="S21" s="19"/>
      <c r="T21" s="102"/>
      <c r="U21" s="238"/>
      <c r="V21" s="106"/>
      <c r="W21" s="106"/>
      <c r="X21" s="106"/>
      <c r="Y21" s="18"/>
      <c r="Z21" s="986">
        <f>SUM(Z22:Z23)</f>
        <v>81369732</v>
      </c>
    </row>
    <row r="22" spans="1:26" s="1" customFormat="1" ht="15.75" customHeight="1">
      <c r="A22" s="123"/>
      <c r="B22" s="83"/>
      <c r="C22" s="53"/>
      <c r="D22" s="41"/>
      <c r="E22" s="78"/>
      <c r="F22" s="940"/>
      <c r="G22" s="137"/>
      <c r="H22" s="25"/>
      <c r="I22" s="25"/>
      <c r="J22" s="132"/>
      <c r="K22" s="115"/>
      <c r="L22" s="53" t="s">
        <v>915</v>
      </c>
      <c r="M22" s="339" t="s">
        <v>1046</v>
      </c>
      <c r="N22" s="96">
        <f>Z8</f>
        <v>165497760</v>
      </c>
      <c r="O22" s="10" t="s">
        <v>927</v>
      </c>
      <c r="P22" s="11" t="s">
        <v>923</v>
      </c>
      <c r="Q22" s="152">
        <v>12</v>
      </c>
      <c r="R22" s="97" t="s">
        <v>924</v>
      </c>
      <c r="S22" s="11" t="s">
        <v>906</v>
      </c>
      <c r="T22" s="97">
        <v>400</v>
      </c>
      <c r="U22" s="237" t="s">
        <v>956</v>
      </c>
      <c r="V22" s="98"/>
      <c r="W22" s="98"/>
      <c r="X22" s="98"/>
      <c r="Y22" s="10" t="s">
        <v>919</v>
      </c>
      <c r="Z22" s="99">
        <f>N22/Q22*T22/100</f>
        <v>55165920</v>
      </c>
    </row>
    <row r="23" spans="1:26" s="1" customFormat="1" ht="15.75" customHeight="1">
      <c r="A23" s="123"/>
      <c r="B23" s="83"/>
      <c r="C23" s="53"/>
      <c r="D23" s="41"/>
      <c r="E23" s="78"/>
      <c r="F23" s="940"/>
      <c r="G23" s="46"/>
      <c r="H23" s="26"/>
      <c r="I23" s="26"/>
      <c r="J23" s="131"/>
      <c r="K23" s="114"/>
      <c r="L23" s="53" t="s">
        <v>915</v>
      </c>
      <c r="M23" s="339" t="s">
        <v>1047</v>
      </c>
      <c r="N23" s="96">
        <f>Z8</f>
        <v>165497760</v>
      </c>
      <c r="O23" s="10" t="s">
        <v>927</v>
      </c>
      <c r="P23" s="11" t="s">
        <v>923</v>
      </c>
      <c r="Q23" s="152">
        <v>12</v>
      </c>
      <c r="R23" s="97" t="s">
        <v>924</v>
      </c>
      <c r="S23" s="11" t="s">
        <v>906</v>
      </c>
      <c r="T23" s="97">
        <v>95</v>
      </c>
      <c r="U23" s="237" t="s">
        <v>956</v>
      </c>
      <c r="V23" s="11" t="s">
        <v>906</v>
      </c>
      <c r="W23" s="98">
        <v>2</v>
      </c>
      <c r="X23" s="98" t="s">
        <v>925</v>
      </c>
      <c r="Y23" s="10" t="s">
        <v>919</v>
      </c>
      <c r="Z23" s="99">
        <f>(N23/Q23)*T23/100*W23</f>
        <v>26203812</v>
      </c>
    </row>
    <row r="24" spans="1:26" s="1" customFormat="1" ht="15.75" customHeight="1">
      <c r="A24" s="123"/>
      <c r="B24" s="83"/>
      <c r="C24" s="53"/>
      <c r="D24" s="41"/>
      <c r="E24" s="78">
        <v>113</v>
      </c>
      <c r="F24" s="797" t="s">
        <v>1048</v>
      </c>
      <c r="G24" s="144">
        <v>22195</v>
      </c>
      <c r="H24" s="31">
        <f>Z24/1000</f>
        <v>25340</v>
      </c>
      <c r="I24" s="34">
        <f>(H24-G24)</f>
        <v>3145</v>
      </c>
      <c r="J24" s="132">
        <f>(H24/G24*100)-100</f>
        <v>14.169858076143285</v>
      </c>
      <c r="K24" s="115"/>
      <c r="L24" s="42"/>
      <c r="M24" s="341"/>
      <c r="N24" s="109"/>
      <c r="O24" s="18"/>
      <c r="P24" s="19"/>
      <c r="Q24" s="153"/>
      <c r="R24" s="102"/>
      <c r="S24" s="19"/>
      <c r="T24" s="102"/>
      <c r="U24" s="238"/>
      <c r="V24" s="106"/>
      <c r="W24" s="106"/>
      <c r="X24" s="106"/>
      <c r="Y24" s="18"/>
      <c r="Z24" s="986">
        <f>SUM(Z25:Z29)</f>
        <v>25340000</v>
      </c>
    </row>
    <row r="25" spans="1:26" s="1" customFormat="1" ht="15.75" customHeight="1">
      <c r="A25" s="123"/>
      <c r="B25" s="83"/>
      <c r="C25" s="53"/>
      <c r="D25" s="41"/>
      <c r="E25" s="78"/>
      <c r="F25" s="941"/>
      <c r="H25" s="25"/>
      <c r="I25" s="25"/>
      <c r="J25" s="132"/>
      <c r="K25" s="115"/>
      <c r="L25" s="53" t="s">
        <v>915</v>
      </c>
      <c r="M25" s="316" t="s">
        <v>1048</v>
      </c>
      <c r="N25" s="199">
        <v>135000</v>
      </c>
      <c r="O25" s="1" t="s">
        <v>918</v>
      </c>
      <c r="P25" s="11" t="s">
        <v>906</v>
      </c>
      <c r="Q25" s="154">
        <v>2</v>
      </c>
      <c r="R25" s="1" t="s">
        <v>926</v>
      </c>
      <c r="S25" s="11" t="s">
        <v>906</v>
      </c>
      <c r="T25" s="1">
        <v>12</v>
      </c>
      <c r="U25" s="120" t="s">
        <v>955</v>
      </c>
      <c r="Y25" s="10" t="s">
        <v>919</v>
      </c>
      <c r="Z25" s="965">
        <f>N25*Q25*T25</f>
        <v>3240000</v>
      </c>
    </row>
    <row r="26" spans="1:26" s="1" customFormat="1" ht="15.75" customHeight="1">
      <c r="A26" s="123"/>
      <c r="B26" s="83"/>
      <c r="C26" s="53"/>
      <c r="D26" s="41"/>
      <c r="E26" s="78"/>
      <c r="F26" s="940"/>
      <c r="G26" s="144"/>
      <c r="H26" s="25"/>
      <c r="I26" s="25"/>
      <c r="J26" s="132"/>
      <c r="K26" s="115"/>
      <c r="L26" s="53"/>
      <c r="M26" s="318"/>
      <c r="N26" s="96">
        <v>135000</v>
      </c>
      <c r="O26" s="1" t="s">
        <v>918</v>
      </c>
      <c r="P26" s="11" t="s">
        <v>906</v>
      </c>
      <c r="Q26" s="152">
        <v>3</v>
      </c>
      <c r="R26" s="1" t="s">
        <v>926</v>
      </c>
      <c r="S26" s="11" t="s">
        <v>906</v>
      </c>
      <c r="T26" s="97">
        <v>10</v>
      </c>
      <c r="U26" s="120" t="s">
        <v>955</v>
      </c>
      <c r="V26" s="98"/>
      <c r="W26" s="98"/>
      <c r="X26" s="98"/>
      <c r="Y26" s="10" t="s">
        <v>919</v>
      </c>
      <c r="Z26" s="965">
        <f>N26*Q26*T26</f>
        <v>4050000</v>
      </c>
    </row>
    <row r="27" spans="1:26" s="1" customFormat="1" ht="15.75" customHeight="1">
      <c r="A27" s="123"/>
      <c r="B27" s="83"/>
      <c r="C27" s="53"/>
      <c r="D27" s="41"/>
      <c r="E27" s="78"/>
      <c r="F27" s="940"/>
      <c r="G27" s="144"/>
      <c r="H27" s="25"/>
      <c r="I27" s="25"/>
      <c r="J27" s="132"/>
      <c r="K27" s="115"/>
      <c r="L27" s="53"/>
      <c r="M27" s="318"/>
      <c r="N27" s="96">
        <v>190000</v>
      </c>
      <c r="O27" s="1" t="s">
        <v>918</v>
      </c>
      <c r="P27" s="11" t="s">
        <v>906</v>
      </c>
      <c r="Q27" s="152">
        <v>1</v>
      </c>
      <c r="R27" s="1" t="s">
        <v>926</v>
      </c>
      <c r="S27" s="11" t="s">
        <v>906</v>
      </c>
      <c r="T27" s="97">
        <v>8</v>
      </c>
      <c r="U27" s="120" t="s">
        <v>955</v>
      </c>
      <c r="V27" s="98"/>
      <c r="W27" s="98"/>
      <c r="X27" s="98"/>
      <c r="Y27" s="10" t="s">
        <v>919</v>
      </c>
      <c r="Z27" s="965">
        <f>N27*Q27*T27</f>
        <v>1520000</v>
      </c>
    </row>
    <row r="28" spans="1:26" s="1" customFormat="1" ht="15.75" customHeight="1">
      <c r="A28" s="123"/>
      <c r="B28" s="83"/>
      <c r="C28" s="53"/>
      <c r="D28" s="41"/>
      <c r="E28" s="78"/>
      <c r="F28" s="940"/>
      <c r="G28" s="137"/>
      <c r="H28" s="25"/>
      <c r="I28" s="25"/>
      <c r="J28" s="132"/>
      <c r="K28" s="115"/>
      <c r="L28" s="53"/>
      <c r="M28" s="318"/>
      <c r="N28" s="96">
        <v>190000</v>
      </c>
      <c r="O28" s="1" t="s">
        <v>918</v>
      </c>
      <c r="P28" s="11" t="s">
        <v>906</v>
      </c>
      <c r="Q28" s="152">
        <v>1</v>
      </c>
      <c r="R28" s="1" t="s">
        <v>926</v>
      </c>
      <c r="S28" s="11" t="s">
        <v>906</v>
      </c>
      <c r="T28" s="97">
        <v>3</v>
      </c>
      <c r="U28" s="120" t="s">
        <v>955</v>
      </c>
      <c r="V28" s="98"/>
      <c r="W28" s="98"/>
      <c r="X28" s="98"/>
      <c r="Y28" s="10" t="s">
        <v>919</v>
      </c>
      <c r="Z28" s="965">
        <f>N28*Q28*T28</f>
        <v>570000</v>
      </c>
    </row>
    <row r="29" spans="1:26" s="1" customFormat="1" ht="15.75" customHeight="1">
      <c r="A29" s="123"/>
      <c r="B29" s="83"/>
      <c r="C29" s="53"/>
      <c r="D29" s="41"/>
      <c r="E29" s="80"/>
      <c r="F29" s="799"/>
      <c r="G29" s="46"/>
      <c r="H29" s="26"/>
      <c r="I29" s="26"/>
      <c r="J29" s="131"/>
      <c r="K29" s="114"/>
      <c r="L29" s="48"/>
      <c r="M29" s="342"/>
      <c r="N29" s="110">
        <v>190000</v>
      </c>
      <c r="O29" s="1" t="s">
        <v>918</v>
      </c>
      <c r="P29" s="22" t="s">
        <v>906</v>
      </c>
      <c r="Q29" s="150">
        <v>7</v>
      </c>
      <c r="R29" s="143" t="s">
        <v>926</v>
      </c>
      <c r="S29" s="22" t="s">
        <v>906</v>
      </c>
      <c r="T29" s="105">
        <v>12</v>
      </c>
      <c r="U29" s="177" t="s">
        <v>955</v>
      </c>
      <c r="V29" s="22"/>
      <c r="W29" s="107"/>
      <c r="X29" s="107"/>
      <c r="Y29" s="21" t="s">
        <v>919</v>
      </c>
      <c r="Z29" s="966">
        <f>N29*Q29*T29</f>
        <v>15960000</v>
      </c>
    </row>
    <row r="30" spans="1:26" s="1" customFormat="1" ht="15.75" customHeight="1">
      <c r="A30" s="123"/>
      <c r="B30" s="83"/>
      <c r="C30" s="53"/>
      <c r="D30" s="41"/>
      <c r="E30" s="78">
        <v>114</v>
      </c>
      <c r="F30" s="797" t="s">
        <v>182</v>
      </c>
      <c r="G30" s="144">
        <v>88253.5</v>
      </c>
      <c r="H30" s="31">
        <f>Z30/1000</f>
        <v>91146.996</v>
      </c>
      <c r="I30" s="34">
        <f>(H30-G30)</f>
        <v>2893.495999999999</v>
      </c>
      <c r="J30" s="132">
        <f>(H30/G30*100)-100</f>
        <v>3.2786189782841433</v>
      </c>
      <c r="K30" s="115"/>
      <c r="L30" s="42"/>
      <c r="M30" s="341"/>
      <c r="N30" s="109"/>
      <c r="O30" s="18"/>
      <c r="P30" s="19"/>
      <c r="Q30" s="153"/>
      <c r="R30" s="102"/>
      <c r="S30" s="19"/>
      <c r="T30" s="102"/>
      <c r="U30" s="238"/>
      <c r="V30" s="106"/>
      <c r="W30" s="106"/>
      <c r="X30" s="106"/>
      <c r="Y30" s="18"/>
      <c r="Z30" s="986">
        <f>SUM(Z31:Z54)</f>
        <v>91146996</v>
      </c>
    </row>
    <row r="31" spans="1:26" s="1" customFormat="1" ht="15.75" customHeight="1">
      <c r="A31" s="123"/>
      <c r="B31" s="83"/>
      <c r="C31" s="53"/>
      <c r="D31" s="41"/>
      <c r="E31" s="78"/>
      <c r="F31" s="941"/>
      <c r="H31" s="25"/>
      <c r="I31" s="25"/>
      <c r="J31" s="132"/>
      <c r="K31" s="115"/>
      <c r="L31" s="53" t="s">
        <v>915</v>
      </c>
      <c r="M31" s="316" t="s">
        <v>1049</v>
      </c>
      <c r="N31" s="199">
        <f>Z8</f>
        <v>165497760</v>
      </c>
      <c r="O31" s="1" t="s">
        <v>918</v>
      </c>
      <c r="P31" s="11" t="s">
        <v>906</v>
      </c>
      <c r="Q31" s="155">
        <v>10</v>
      </c>
      <c r="R31" s="98" t="s">
        <v>922</v>
      </c>
      <c r="S31" s="11"/>
      <c r="U31" s="120"/>
      <c r="Y31" s="10" t="s">
        <v>919</v>
      </c>
      <c r="Z31" s="965">
        <f>N31*Q31/100</f>
        <v>16549776</v>
      </c>
    </row>
    <row r="32" spans="1:26" s="1" customFormat="1" ht="15.75" customHeight="1">
      <c r="A32" s="123"/>
      <c r="B32" s="83"/>
      <c r="C32" s="53"/>
      <c r="D32" s="41"/>
      <c r="E32" s="78"/>
      <c r="F32" s="940"/>
      <c r="G32" s="144"/>
      <c r="H32" s="25"/>
      <c r="I32" s="25"/>
      <c r="J32" s="132"/>
      <c r="K32" s="115"/>
      <c r="L32" s="53" t="s">
        <v>915</v>
      </c>
      <c r="M32" s="318" t="s">
        <v>1050</v>
      </c>
      <c r="N32" s="96">
        <v>50000</v>
      </c>
      <c r="O32" s="1" t="s">
        <v>918</v>
      </c>
      <c r="P32" s="11" t="s">
        <v>906</v>
      </c>
      <c r="Q32" s="152">
        <v>10</v>
      </c>
      <c r="R32" s="1" t="s">
        <v>926</v>
      </c>
      <c r="S32" s="11" t="s">
        <v>906</v>
      </c>
      <c r="T32" s="97">
        <v>12</v>
      </c>
      <c r="U32" s="120" t="s">
        <v>955</v>
      </c>
      <c r="V32" s="98"/>
      <c r="W32" s="98"/>
      <c r="X32" s="98"/>
      <c r="Y32" s="10" t="s">
        <v>919</v>
      </c>
      <c r="Z32" s="965">
        <f aca="true" t="shared" si="1" ref="Z32:Z52">N32*Q32*T32</f>
        <v>6000000</v>
      </c>
    </row>
    <row r="33" spans="1:26" s="1" customFormat="1" ht="15.75" customHeight="1" thickBot="1">
      <c r="A33" s="1623"/>
      <c r="B33" s="1624"/>
      <c r="C33" s="1595"/>
      <c r="D33" s="972"/>
      <c r="E33" s="1625"/>
      <c r="F33" s="974"/>
      <c r="G33" s="1626"/>
      <c r="H33" s="1627"/>
      <c r="I33" s="1627"/>
      <c r="J33" s="1628"/>
      <c r="K33" s="977"/>
      <c r="L33" s="1595"/>
      <c r="M33" s="1629"/>
      <c r="N33" s="1630">
        <v>50000</v>
      </c>
      <c r="O33" s="981" t="s">
        <v>918</v>
      </c>
      <c r="P33" s="900" t="s">
        <v>906</v>
      </c>
      <c r="Q33" s="1631">
        <v>1</v>
      </c>
      <c r="R33" s="981" t="s">
        <v>926</v>
      </c>
      <c r="S33" s="900" t="s">
        <v>906</v>
      </c>
      <c r="T33" s="1632">
        <v>3</v>
      </c>
      <c r="U33" s="982" t="s">
        <v>955</v>
      </c>
      <c r="V33" s="1633"/>
      <c r="W33" s="1633"/>
      <c r="X33" s="1633"/>
      <c r="Y33" s="899" t="s">
        <v>919</v>
      </c>
      <c r="Z33" s="1634">
        <f t="shared" si="1"/>
        <v>150000</v>
      </c>
    </row>
    <row r="34" spans="1:26" s="1" customFormat="1" ht="15.75" customHeight="1">
      <c r="A34" s="123"/>
      <c r="B34" s="83"/>
      <c r="C34" s="53"/>
      <c r="D34" s="41"/>
      <c r="E34" s="78"/>
      <c r="F34" s="940"/>
      <c r="G34" s="144"/>
      <c r="H34" s="25"/>
      <c r="I34" s="25"/>
      <c r="J34" s="132"/>
      <c r="K34" s="115"/>
      <c r="L34" s="53"/>
      <c r="M34" s="318"/>
      <c r="N34" s="96">
        <v>30000</v>
      </c>
      <c r="O34" s="1" t="s">
        <v>918</v>
      </c>
      <c r="P34" s="11" t="s">
        <v>906</v>
      </c>
      <c r="Q34" s="152">
        <v>3</v>
      </c>
      <c r="R34" s="1" t="s">
        <v>926</v>
      </c>
      <c r="S34" s="11" t="s">
        <v>906</v>
      </c>
      <c r="T34" s="97">
        <v>12</v>
      </c>
      <c r="U34" s="120" t="s">
        <v>955</v>
      </c>
      <c r="V34" s="98"/>
      <c r="W34" s="98"/>
      <c r="X34" s="98"/>
      <c r="Y34" s="10" t="s">
        <v>919</v>
      </c>
      <c r="Z34" s="965">
        <f t="shared" si="1"/>
        <v>1080000</v>
      </c>
    </row>
    <row r="35" spans="1:26" s="1" customFormat="1" ht="15.75" customHeight="1">
      <c r="A35" s="123"/>
      <c r="B35" s="83"/>
      <c r="C35" s="53"/>
      <c r="D35" s="41"/>
      <c r="E35" s="78"/>
      <c r="F35" s="940"/>
      <c r="G35" s="144"/>
      <c r="H35" s="25"/>
      <c r="I35" s="25"/>
      <c r="J35" s="132"/>
      <c r="K35" s="115"/>
      <c r="L35" s="53" t="s">
        <v>915</v>
      </c>
      <c r="M35" s="318" t="s">
        <v>1051</v>
      </c>
      <c r="N35" s="96">
        <v>60000</v>
      </c>
      <c r="O35" s="1" t="s">
        <v>918</v>
      </c>
      <c r="P35" s="11" t="s">
        <v>906</v>
      </c>
      <c r="Q35" s="152">
        <v>2</v>
      </c>
      <c r="R35" s="1" t="s">
        <v>926</v>
      </c>
      <c r="S35" s="11" t="s">
        <v>906</v>
      </c>
      <c r="T35" s="97">
        <v>12</v>
      </c>
      <c r="U35" s="120" t="s">
        <v>955</v>
      </c>
      <c r="V35" s="98"/>
      <c r="W35" s="98"/>
      <c r="X35" s="98"/>
      <c r="Y35" s="10" t="s">
        <v>919</v>
      </c>
      <c r="Z35" s="965">
        <f t="shared" si="1"/>
        <v>1440000</v>
      </c>
    </row>
    <row r="36" spans="1:26" s="1" customFormat="1" ht="15.75" customHeight="1">
      <c r="A36" s="123"/>
      <c r="B36" s="83"/>
      <c r="C36" s="53"/>
      <c r="D36" s="41"/>
      <c r="E36" s="78"/>
      <c r="F36" s="940"/>
      <c r="G36" s="144"/>
      <c r="H36" s="25"/>
      <c r="I36" s="25"/>
      <c r="J36" s="132"/>
      <c r="K36" s="115"/>
      <c r="L36" s="53"/>
      <c r="M36" s="318"/>
      <c r="N36" s="96">
        <v>40000</v>
      </c>
      <c r="O36" s="1" t="s">
        <v>918</v>
      </c>
      <c r="P36" s="11" t="s">
        <v>906</v>
      </c>
      <c r="Q36" s="152">
        <v>3</v>
      </c>
      <c r="R36" s="1" t="s">
        <v>926</v>
      </c>
      <c r="S36" s="11" t="s">
        <v>906</v>
      </c>
      <c r="T36" s="97">
        <v>12</v>
      </c>
      <c r="U36" s="120" t="s">
        <v>955</v>
      </c>
      <c r="V36" s="98"/>
      <c r="W36" s="98"/>
      <c r="X36" s="98"/>
      <c r="Y36" s="10" t="s">
        <v>919</v>
      </c>
      <c r="Z36" s="965">
        <f t="shared" si="1"/>
        <v>1440000</v>
      </c>
    </row>
    <row r="37" spans="1:26" s="1" customFormat="1" ht="15.75" customHeight="1">
      <c r="A37" s="123"/>
      <c r="B37" s="83"/>
      <c r="C37" s="53"/>
      <c r="D37" s="41"/>
      <c r="E37" s="78"/>
      <c r="F37" s="940"/>
      <c r="G37" s="144"/>
      <c r="H37" s="25"/>
      <c r="I37" s="25"/>
      <c r="J37" s="132"/>
      <c r="K37" s="115"/>
      <c r="L37" s="53"/>
      <c r="M37" s="318"/>
      <c r="N37" s="96">
        <v>20000</v>
      </c>
      <c r="O37" s="1" t="s">
        <v>918</v>
      </c>
      <c r="P37" s="11" t="s">
        <v>906</v>
      </c>
      <c r="Q37" s="152">
        <v>4</v>
      </c>
      <c r="R37" s="1" t="s">
        <v>926</v>
      </c>
      <c r="S37" s="11" t="s">
        <v>906</v>
      </c>
      <c r="T37" s="97">
        <v>12</v>
      </c>
      <c r="U37" s="120" t="s">
        <v>955</v>
      </c>
      <c r="V37" s="98"/>
      <c r="W37" s="98"/>
      <c r="X37" s="98"/>
      <c r="Y37" s="10" t="s">
        <v>919</v>
      </c>
      <c r="Z37" s="965">
        <f t="shared" si="1"/>
        <v>960000</v>
      </c>
    </row>
    <row r="38" spans="1:26" s="1" customFormat="1" ht="15.75" customHeight="1">
      <c r="A38" s="123"/>
      <c r="B38" s="83"/>
      <c r="C38" s="53"/>
      <c r="D38" s="41"/>
      <c r="E38" s="78"/>
      <c r="F38" s="940"/>
      <c r="G38" s="144"/>
      <c r="H38" s="25"/>
      <c r="I38" s="25"/>
      <c r="J38" s="132"/>
      <c r="K38" s="115"/>
      <c r="L38" s="53" t="s">
        <v>915</v>
      </c>
      <c r="M38" s="318" t="s">
        <v>1052</v>
      </c>
      <c r="N38" s="96">
        <v>30000</v>
      </c>
      <c r="O38" s="1" t="s">
        <v>918</v>
      </c>
      <c r="P38" s="11" t="s">
        <v>906</v>
      </c>
      <c r="Q38" s="152">
        <v>10</v>
      </c>
      <c r="R38" s="1" t="s">
        <v>926</v>
      </c>
      <c r="S38" s="11" t="s">
        <v>906</v>
      </c>
      <c r="T38" s="97">
        <v>12</v>
      </c>
      <c r="U38" s="120" t="s">
        <v>955</v>
      </c>
      <c r="V38" s="98"/>
      <c r="W38" s="98"/>
      <c r="X38" s="98"/>
      <c r="Y38" s="10" t="s">
        <v>919</v>
      </c>
      <c r="Z38" s="965">
        <f t="shared" si="1"/>
        <v>3600000</v>
      </c>
    </row>
    <row r="39" spans="1:26" s="1" customFormat="1" ht="15.75" customHeight="1">
      <c r="A39" s="123"/>
      <c r="B39" s="83"/>
      <c r="C39" s="53"/>
      <c r="D39" s="41"/>
      <c r="E39" s="78"/>
      <c r="F39" s="940"/>
      <c r="G39" s="144"/>
      <c r="H39" s="25"/>
      <c r="I39" s="25"/>
      <c r="J39" s="132"/>
      <c r="K39" s="115"/>
      <c r="L39" s="53"/>
      <c r="M39" s="318"/>
      <c r="N39" s="96">
        <v>30000</v>
      </c>
      <c r="O39" s="1" t="s">
        <v>918</v>
      </c>
      <c r="P39" s="11" t="s">
        <v>906</v>
      </c>
      <c r="Q39" s="152">
        <v>1</v>
      </c>
      <c r="R39" s="1" t="s">
        <v>926</v>
      </c>
      <c r="S39" s="11" t="s">
        <v>906</v>
      </c>
      <c r="T39" s="97">
        <v>10</v>
      </c>
      <c r="U39" s="120" t="s">
        <v>955</v>
      </c>
      <c r="V39" s="98"/>
      <c r="W39" s="98"/>
      <c r="X39" s="98"/>
      <c r="Y39" s="10" t="s">
        <v>919</v>
      </c>
      <c r="Z39" s="965">
        <f t="shared" si="1"/>
        <v>300000</v>
      </c>
    </row>
    <row r="40" spans="1:26" s="1" customFormat="1" ht="15.75" customHeight="1">
      <c r="A40" s="123"/>
      <c r="B40" s="83"/>
      <c r="C40" s="53"/>
      <c r="D40" s="41"/>
      <c r="E40" s="78"/>
      <c r="F40" s="940"/>
      <c r="G40" s="144"/>
      <c r="H40" s="25"/>
      <c r="I40" s="25"/>
      <c r="J40" s="132"/>
      <c r="K40" s="115"/>
      <c r="L40" s="53" t="s">
        <v>915</v>
      </c>
      <c r="M40" s="318" t="s">
        <v>1053</v>
      </c>
      <c r="N40" s="96">
        <v>120000</v>
      </c>
      <c r="O40" s="1" t="s">
        <v>918</v>
      </c>
      <c r="P40" s="11" t="s">
        <v>906</v>
      </c>
      <c r="Q40" s="152">
        <v>10</v>
      </c>
      <c r="R40" s="1" t="s">
        <v>926</v>
      </c>
      <c r="S40" s="11" t="s">
        <v>906</v>
      </c>
      <c r="T40" s="97">
        <v>12</v>
      </c>
      <c r="U40" s="120" t="s">
        <v>955</v>
      </c>
      <c r="V40" s="98"/>
      <c r="W40" s="98"/>
      <c r="X40" s="98"/>
      <c r="Y40" s="10" t="s">
        <v>919</v>
      </c>
      <c r="Z40" s="965">
        <f t="shared" si="1"/>
        <v>14400000</v>
      </c>
    </row>
    <row r="41" spans="1:26" s="1" customFormat="1" ht="15.75" customHeight="1">
      <c r="A41" s="123"/>
      <c r="B41" s="83"/>
      <c r="C41" s="53"/>
      <c r="D41" s="41"/>
      <c r="E41" s="78"/>
      <c r="F41" s="940"/>
      <c r="G41" s="144"/>
      <c r="H41" s="25"/>
      <c r="I41" s="25"/>
      <c r="J41" s="132"/>
      <c r="K41" s="115"/>
      <c r="L41" s="53"/>
      <c r="M41" s="318"/>
      <c r="N41" s="96">
        <v>120000</v>
      </c>
      <c r="O41" s="1" t="s">
        <v>918</v>
      </c>
      <c r="P41" s="11" t="s">
        <v>906</v>
      </c>
      <c r="Q41" s="152">
        <v>1</v>
      </c>
      <c r="R41" s="1" t="s">
        <v>926</v>
      </c>
      <c r="S41" s="11" t="s">
        <v>906</v>
      </c>
      <c r="T41" s="97">
        <v>10</v>
      </c>
      <c r="U41" s="120" t="s">
        <v>955</v>
      </c>
      <c r="V41" s="98"/>
      <c r="W41" s="98"/>
      <c r="X41" s="98"/>
      <c r="Y41" s="10" t="s">
        <v>919</v>
      </c>
      <c r="Z41" s="965">
        <f t="shared" si="1"/>
        <v>1200000</v>
      </c>
    </row>
    <row r="42" spans="1:26" s="1" customFormat="1" ht="15.75" customHeight="1">
      <c r="A42" s="123"/>
      <c r="B42" s="83"/>
      <c r="C42" s="53"/>
      <c r="D42" s="41"/>
      <c r="E42" s="78"/>
      <c r="F42" s="940"/>
      <c r="G42" s="144"/>
      <c r="H42" s="25"/>
      <c r="I42" s="25"/>
      <c r="J42" s="132"/>
      <c r="K42" s="115"/>
      <c r="L42" s="53"/>
      <c r="M42" s="318"/>
      <c r="N42" s="96">
        <v>70000</v>
      </c>
      <c r="O42" s="1" t="s">
        <v>918</v>
      </c>
      <c r="P42" s="11" t="s">
        <v>906</v>
      </c>
      <c r="Q42" s="152">
        <v>1</v>
      </c>
      <c r="R42" s="1" t="s">
        <v>926</v>
      </c>
      <c r="S42" s="11" t="s">
        <v>906</v>
      </c>
      <c r="T42" s="97">
        <v>12</v>
      </c>
      <c r="U42" s="120" t="s">
        <v>955</v>
      </c>
      <c r="V42" s="98"/>
      <c r="W42" s="98"/>
      <c r="X42" s="98"/>
      <c r="Y42" s="10" t="s">
        <v>919</v>
      </c>
      <c r="Z42" s="965">
        <f t="shared" si="1"/>
        <v>840000</v>
      </c>
    </row>
    <row r="43" spans="1:26" s="1" customFormat="1" ht="15.75" customHeight="1">
      <c r="A43" s="123"/>
      <c r="B43" s="83"/>
      <c r="C43" s="53"/>
      <c r="D43" s="41"/>
      <c r="E43" s="78"/>
      <c r="F43" s="940"/>
      <c r="G43" s="144"/>
      <c r="H43" s="25"/>
      <c r="I43" s="25"/>
      <c r="J43" s="132"/>
      <c r="K43" s="115"/>
      <c r="L43" s="53" t="s">
        <v>915</v>
      </c>
      <c r="M43" s="318" t="s">
        <v>1005</v>
      </c>
      <c r="N43" s="96">
        <v>110000</v>
      </c>
      <c r="O43" s="1" t="s">
        <v>918</v>
      </c>
      <c r="P43" s="11" t="s">
        <v>906</v>
      </c>
      <c r="Q43" s="152">
        <v>1</v>
      </c>
      <c r="R43" s="1" t="s">
        <v>926</v>
      </c>
      <c r="S43" s="11" t="s">
        <v>906</v>
      </c>
      <c r="T43" s="97">
        <v>12</v>
      </c>
      <c r="U43" s="120" t="s">
        <v>955</v>
      </c>
      <c r="V43" s="98"/>
      <c r="W43" s="98"/>
      <c r="X43" s="98"/>
      <c r="Y43" s="10" t="s">
        <v>919</v>
      </c>
      <c r="Z43" s="965">
        <f t="shared" si="1"/>
        <v>1320000</v>
      </c>
    </row>
    <row r="44" spans="1:26" s="1" customFormat="1" ht="15.75" customHeight="1">
      <c r="A44" s="123"/>
      <c r="B44" s="83"/>
      <c r="C44" s="53"/>
      <c r="D44" s="41"/>
      <c r="E44" s="78"/>
      <c r="F44" s="940"/>
      <c r="G44" s="144"/>
      <c r="H44" s="25"/>
      <c r="I44" s="25"/>
      <c r="J44" s="132"/>
      <c r="K44" s="115"/>
      <c r="L44" s="53"/>
      <c r="M44" s="318"/>
      <c r="N44" s="96">
        <v>60000</v>
      </c>
      <c r="O44" s="1" t="s">
        <v>918</v>
      </c>
      <c r="P44" s="11" t="s">
        <v>906</v>
      </c>
      <c r="Q44" s="152">
        <v>9</v>
      </c>
      <c r="R44" s="1" t="s">
        <v>926</v>
      </c>
      <c r="S44" s="11" t="s">
        <v>906</v>
      </c>
      <c r="T44" s="97">
        <v>12</v>
      </c>
      <c r="U44" s="120" t="s">
        <v>955</v>
      </c>
      <c r="V44" s="98"/>
      <c r="W44" s="98"/>
      <c r="X44" s="98"/>
      <c r="Y44" s="10" t="s">
        <v>919</v>
      </c>
      <c r="Z44" s="965">
        <f t="shared" si="1"/>
        <v>6480000</v>
      </c>
    </row>
    <row r="45" spans="1:26" s="1" customFormat="1" ht="15.75" customHeight="1">
      <c r="A45" s="123"/>
      <c r="B45" s="83"/>
      <c r="C45" s="53"/>
      <c r="D45" s="41"/>
      <c r="E45" s="78"/>
      <c r="F45" s="940"/>
      <c r="G45" s="144"/>
      <c r="H45" s="25"/>
      <c r="I45" s="25"/>
      <c r="J45" s="132"/>
      <c r="K45" s="115"/>
      <c r="L45" s="53"/>
      <c r="M45" s="318"/>
      <c r="N45" s="96">
        <v>60000</v>
      </c>
      <c r="O45" s="1" t="s">
        <v>918</v>
      </c>
      <c r="P45" s="11" t="s">
        <v>906</v>
      </c>
      <c r="Q45" s="152">
        <v>1</v>
      </c>
      <c r="R45" s="1" t="s">
        <v>926</v>
      </c>
      <c r="S45" s="11" t="s">
        <v>906</v>
      </c>
      <c r="T45" s="97">
        <v>10</v>
      </c>
      <c r="U45" s="120" t="s">
        <v>955</v>
      </c>
      <c r="V45" s="98"/>
      <c r="W45" s="98"/>
      <c r="X45" s="98"/>
      <c r="Y45" s="10" t="s">
        <v>919</v>
      </c>
      <c r="Z45" s="965">
        <f t="shared" si="1"/>
        <v>600000</v>
      </c>
    </row>
    <row r="46" spans="1:26" s="1" customFormat="1" ht="15.75" customHeight="1">
      <c r="A46" s="123"/>
      <c r="B46" s="83"/>
      <c r="C46" s="53"/>
      <c r="D46" s="41"/>
      <c r="E46" s="78"/>
      <c r="F46" s="940"/>
      <c r="G46" s="144"/>
      <c r="H46" s="25"/>
      <c r="I46" s="25"/>
      <c r="J46" s="132"/>
      <c r="K46" s="115"/>
      <c r="L46" s="53"/>
      <c r="M46" s="318"/>
      <c r="N46" s="96">
        <v>50000</v>
      </c>
      <c r="O46" s="1" t="s">
        <v>918</v>
      </c>
      <c r="P46" s="11" t="s">
        <v>906</v>
      </c>
      <c r="Q46" s="152">
        <v>1</v>
      </c>
      <c r="R46" s="1" t="s">
        <v>926</v>
      </c>
      <c r="S46" s="11" t="s">
        <v>906</v>
      </c>
      <c r="T46" s="97">
        <v>12</v>
      </c>
      <c r="U46" s="120" t="s">
        <v>955</v>
      </c>
      <c r="V46" s="98"/>
      <c r="W46" s="98"/>
      <c r="X46" s="98"/>
      <c r="Y46" s="10" t="s">
        <v>919</v>
      </c>
      <c r="Z46" s="965">
        <f t="shared" si="1"/>
        <v>600000</v>
      </c>
    </row>
    <row r="47" spans="1:26" s="1" customFormat="1" ht="15.75" customHeight="1">
      <c r="A47" s="123"/>
      <c r="B47" s="83"/>
      <c r="C47" s="53"/>
      <c r="D47" s="41"/>
      <c r="E47" s="78"/>
      <c r="F47" s="940"/>
      <c r="G47" s="144"/>
      <c r="H47" s="25"/>
      <c r="I47" s="25"/>
      <c r="J47" s="132"/>
      <c r="K47" s="115"/>
      <c r="L47" s="53" t="s">
        <v>915</v>
      </c>
      <c r="M47" s="318" t="s">
        <v>1054</v>
      </c>
      <c r="N47" s="96">
        <v>130000</v>
      </c>
      <c r="O47" s="1" t="s">
        <v>918</v>
      </c>
      <c r="P47" s="11" t="s">
        <v>906</v>
      </c>
      <c r="Q47" s="152">
        <v>1</v>
      </c>
      <c r="R47" s="1" t="s">
        <v>926</v>
      </c>
      <c r="S47" s="11" t="s">
        <v>906</v>
      </c>
      <c r="T47" s="97">
        <v>12</v>
      </c>
      <c r="U47" s="120" t="s">
        <v>955</v>
      </c>
      <c r="V47" s="98"/>
      <c r="W47" s="98"/>
      <c r="X47" s="98"/>
      <c r="Y47" s="10" t="s">
        <v>919</v>
      </c>
      <c r="Z47" s="965">
        <f t="shared" si="1"/>
        <v>1560000</v>
      </c>
    </row>
    <row r="48" spans="1:26" s="1" customFormat="1" ht="15.75" customHeight="1">
      <c r="A48" s="123"/>
      <c r="B48" s="83"/>
      <c r="C48" s="53"/>
      <c r="D48" s="41"/>
      <c r="E48" s="78"/>
      <c r="F48" s="940"/>
      <c r="G48" s="144"/>
      <c r="H48" s="25"/>
      <c r="I48" s="25"/>
      <c r="J48" s="132"/>
      <c r="K48" s="115"/>
      <c r="L48" s="53"/>
      <c r="M48" s="318"/>
      <c r="N48" s="96">
        <v>200000</v>
      </c>
      <c r="O48" s="1" t="s">
        <v>918</v>
      </c>
      <c r="P48" s="11" t="s">
        <v>906</v>
      </c>
      <c r="Q48" s="152">
        <v>2</v>
      </c>
      <c r="R48" s="1" t="s">
        <v>926</v>
      </c>
      <c r="S48" s="11" t="s">
        <v>906</v>
      </c>
      <c r="T48" s="97">
        <v>12</v>
      </c>
      <c r="U48" s="120" t="s">
        <v>955</v>
      </c>
      <c r="V48" s="98"/>
      <c r="W48" s="98"/>
      <c r="X48" s="98"/>
      <c r="Y48" s="10" t="s">
        <v>919</v>
      </c>
      <c r="Z48" s="965">
        <f t="shared" si="1"/>
        <v>4800000</v>
      </c>
    </row>
    <row r="49" spans="1:26" s="1" customFormat="1" ht="15.75" customHeight="1">
      <c r="A49" s="123"/>
      <c r="B49" s="83"/>
      <c r="C49" s="53"/>
      <c r="D49" s="41"/>
      <c r="E49" s="78"/>
      <c r="F49" s="940"/>
      <c r="G49" s="144"/>
      <c r="H49" s="25"/>
      <c r="I49" s="25"/>
      <c r="J49" s="132"/>
      <c r="K49" s="115"/>
      <c r="L49" s="53"/>
      <c r="M49" s="318"/>
      <c r="N49" s="96">
        <v>70000</v>
      </c>
      <c r="O49" s="1" t="s">
        <v>918</v>
      </c>
      <c r="P49" s="11" t="s">
        <v>906</v>
      </c>
      <c r="Q49" s="152">
        <v>4</v>
      </c>
      <c r="R49" s="1" t="s">
        <v>926</v>
      </c>
      <c r="S49" s="11" t="s">
        <v>906</v>
      </c>
      <c r="T49" s="97">
        <v>12</v>
      </c>
      <c r="U49" s="120" t="s">
        <v>955</v>
      </c>
      <c r="V49" s="98"/>
      <c r="W49" s="98"/>
      <c r="X49" s="98"/>
      <c r="Y49" s="10" t="s">
        <v>919</v>
      </c>
      <c r="Z49" s="965">
        <f t="shared" si="1"/>
        <v>3360000</v>
      </c>
    </row>
    <row r="50" spans="1:26" s="1" customFormat="1" ht="15.75" customHeight="1">
      <c r="A50" s="123"/>
      <c r="B50" s="83"/>
      <c r="C50" s="53"/>
      <c r="D50" s="41"/>
      <c r="E50" s="78"/>
      <c r="F50" s="940"/>
      <c r="G50" s="144"/>
      <c r="H50" s="25"/>
      <c r="I50" s="25"/>
      <c r="J50" s="132"/>
      <c r="K50" s="115"/>
      <c r="L50" s="53"/>
      <c r="M50" s="318"/>
      <c r="N50" s="96">
        <v>180000</v>
      </c>
      <c r="O50" s="1" t="s">
        <v>918</v>
      </c>
      <c r="P50" s="11" t="s">
        <v>906</v>
      </c>
      <c r="Q50" s="152">
        <v>1</v>
      </c>
      <c r="R50" s="1" t="s">
        <v>926</v>
      </c>
      <c r="S50" s="11" t="s">
        <v>906</v>
      </c>
      <c r="T50" s="97">
        <v>3</v>
      </c>
      <c r="U50" s="120" t="s">
        <v>955</v>
      </c>
      <c r="V50" s="98"/>
      <c r="W50" s="98"/>
      <c r="X50" s="98"/>
      <c r="Y50" s="10" t="s">
        <v>919</v>
      </c>
      <c r="Z50" s="965">
        <f t="shared" si="1"/>
        <v>540000</v>
      </c>
    </row>
    <row r="51" spans="1:26" s="1" customFormat="1" ht="15.75" customHeight="1">
      <c r="A51" s="123"/>
      <c r="B51" s="83"/>
      <c r="C51" s="53"/>
      <c r="D51" s="41"/>
      <c r="E51" s="78"/>
      <c r="F51" s="940"/>
      <c r="G51" s="144"/>
      <c r="H51" s="25"/>
      <c r="I51" s="25"/>
      <c r="J51" s="132"/>
      <c r="K51" s="115"/>
      <c r="L51" s="53"/>
      <c r="M51" s="318"/>
      <c r="N51" s="96">
        <v>170000</v>
      </c>
      <c r="O51" s="1" t="s">
        <v>918</v>
      </c>
      <c r="P51" s="11" t="s">
        <v>906</v>
      </c>
      <c r="Q51" s="152">
        <v>1</v>
      </c>
      <c r="R51" s="1" t="s">
        <v>926</v>
      </c>
      <c r="S51" s="11" t="s">
        <v>906</v>
      </c>
      <c r="T51" s="97">
        <v>12</v>
      </c>
      <c r="U51" s="120" t="s">
        <v>955</v>
      </c>
      <c r="V51" s="98"/>
      <c r="W51" s="98"/>
      <c r="X51" s="98"/>
      <c r="Y51" s="10" t="s">
        <v>919</v>
      </c>
      <c r="Z51" s="965">
        <f t="shared" si="1"/>
        <v>2040000</v>
      </c>
    </row>
    <row r="52" spans="1:26" s="1" customFormat="1" ht="15.75" customHeight="1">
      <c r="A52" s="123"/>
      <c r="B52" s="83"/>
      <c r="C52" s="53"/>
      <c r="D52" s="41"/>
      <c r="E52" s="78"/>
      <c r="F52" s="940"/>
      <c r="G52" s="137"/>
      <c r="H52" s="25"/>
      <c r="I52" s="25"/>
      <c r="J52" s="132"/>
      <c r="K52" s="115"/>
      <c r="L52" s="53"/>
      <c r="M52" s="318"/>
      <c r="N52" s="96">
        <v>100000</v>
      </c>
      <c r="O52" s="1" t="s">
        <v>918</v>
      </c>
      <c r="P52" s="11" t="s">
        <v>906</v>
      </c>
      <c r="Q52" s="152">
        <v>1</v>
      </c>
      <c r="R52" s="1" t="s">
        <v>926</v>
      </c>
      <c r="S52" s="11" t="s">
        <v>906</v>
      </c>
      <c r="T52" s="97">
        <v>12</v>
      </c>
      <c r="U52" s="120" t="s">
        <v>955</v>
      </c>
      <c r="V52" s="98"/>
      <c r="W52" s="98"/>
      <c r="X52" s="98"/>
      <c r="Y52" s="10" t="s">
        <v>919</v>
      </c>
      <c r="Z52" s="965">
        <f t="shared" si="1"/>
        <v>1200000</v>
      </c>
    </row>
    <row r="53" spans="1:26" s="1" customFormat="1" ht="15.75" customHeight="1">
      <c r="A53" s="123"/>
      <c r="B53" s="83"/>
      <c r="C53" s="53"/>
      <c r="D53" s="41"/>
      <c r="E53" s="78"/>
      <c r="F53" s="940"/>
      <c r="G53" s="137"/>
      <c r="H53" s="25"/>
      <c r="I53" s="25"/>
      <c r="J53" s="132"/>
      <c r="K53" s="115"/>
      <c r="L53" s="53" t="s">
        <v>915</v>
      </c>
      <c r="M53" s="318" t="s">
        <v>1055</v>
      </c>
      <c r="N53" s="96">
        <f>Z8</f>
        <v>165497760</v>
      </c>
      <c r="O53" s="1" t="s">
        <v>918</v>
      </c>
      <c r="P53" s="11" t="s">
        <v>923</v>
      </c>
      <c r="Q53" s="152">
        <v>12</v>
      </c>
      <c r="R53" s="1" t="s">
        <v>924</v>
      </c>
      <c r="S53" s="11"/>
      <c r="T53" s="97"/>
      <c r="U53" s="120"/>
      <c r="V53" s="98"/>
      <c r="W53" s="98"/>
      <c r="X53" s="98"/>
      <c r="Y53" s="10" t="s">
        <v>919</v>
      </c>
      <c r="Z53" s="965">
        <f>N53/Q53</f>
        <v>13791480</v>
      </c>
    </row>
    <row r="54" spans="1:26" s="1" customFormat="1" ht="15" customHeight="1">
      <c r="A54" s="123"/>
      <c r="B54" s="83"/>
      <c r="C54" s="53"/>
      <c r="D54" s="41"/>
      <c r="E54" s="78"/>
      <c r="F54" s="940"/>
      <c r="G54" s="137"/>
      <c r="H54" s="25"/>
      <c r="I54" s="25"/>
      <c r="J54" s="132"/>
      <c r="K54" s="115"/>
      <c r="L54" s="53" t="s">
        <v>915</v>
      </c>
      <c r="M54" s="318" t="s">
        <v>1056</v>
      </c>
      <c r="N54" s="96">
        <f>Z8</f>
        <v>165497760</v>
      </c>
      <c r="O54" s="1" t="s">
        <v>918</v>
      </c>
      <c r="P54" s="11" t="s">
        <v>923</v>
      </c>
      <c r="Q54" s="152">
        <v>12</v>
      </c>
      <c r="R54" s="1" t="s">
        <v>924</v>
      </c>
      <c r="S54" s="11" t="s">
        <v>906</v>
      </c>
      <c r="T54" s="97">
        <v>50</v>
      </c>
      <c r="U54" s="237" t="s">
        <v>956</v>
      </c>
      <c r="V54" s="98"/>
      <c r="W54" s="98"/>
      <c r="X54" s="98"/>
      <c r="Y54" s="10" t="s">
        <v>919</v>
      </c>
      <c r="Z54" s="965">
        <f>(N54/Q54)*T54/100</f>
        <v>6895740</v>
      </c>
    </row>
    <row r="55" spans="1:26" s="1" customFormat="1" ht="15" customHeight="1">
      <c r="A55" s="123"/>
      <c r="B55" s="83"/>
      <c r="C55" s="53"/>
      <c r="D55" s="41"/>
      <c r="E55" s="51">
        <v>115</v>
      </c>
      <c r="F55" s="942" t="s">
        <v>183</v>
      </c>
      <c r="G55" s="69">
        <v>31843</v>
      </c>
      <c r="H55" s="30">
        <f>Z55/1000</f>
        <v>33214.95345454545</v>
      </c>
      <c r="I55" s="28">
        <f>(H55-G55)</f>
        <v>1371.9534545454517</v>
      </c>
      <c r="J55" s="133">
        <f>(H55/G55*100)-100</f>
        <v>4.308493089675764</v>
      </c>
      <c r="K55" s="116"/>
      <c r="L55" s="66" t="s">
        <v>915</v>
      </c>
      <c r="M55" s="343" t="str">
        <f>F55</f>
        <v>퇴직금 및 적립금</v>
      </c>
      <c r="N55" s="200">
        <f>SUM(Z8+Z21+Z24+Z30+Z61)</f>
        <v>365364488</v>
      </c>
      <c r="O55" s="56" t="s">
        <v>927</v>
      </c>
      <c r="P55" s="38" t="s">
        <v>923</v>
      </c>
      <c r="Q55" s="156">
        <v>11</v>
      </c>
      <c r="R55" s="49" t="s">
        <v>921</v>
      </c>
      <c r="S55" s="38"/>
      <c r="T55" s="100"/>
      <c r="U55" s="239"/>
      <c r="V55" s="140"/>
      <c r="W55" s="140"/>
      <c r="X55" s="140"/>
      <c r="Y55" s="37" t="s">
        <v>919</v>
      </c>
      <c r="Z55" s="987">
        <f>N55/Q55</f>
        <v>33214953.454545453</v>
      </c>
    </row>
    <row r="56" spans="1:26" s="1" customFormat="1" ht="16.5" customHeight="1">
      <c r="A56" s="123"/>
      <c r="B56" s="41"/>
      <c r="C56" s="53"/>
      <c r="D56" s="41"/>
      <c r="E56" s="64">
        <v>116</v>
      </c>
      <c r="F56" s="797" t="s">
        <v>184</v>
      </c>
      <c r="G56" s="159">
        <v>28810.2</v>
      </c>
      <c r="H56" s="30">
        <f>Z56/1000</f>
        <v>30051.229138000002</v>
      </c>
      <c r="I56" s="161">
        <f>(H56-G56)</f>
        <v>1241.0291380000017</v>
      </c>
      <c r="J56" s="134">
        <f>(H56/G56*100)-100</f>
        <v>4.307603341871996</v>
      </c>
      <c r="K56" s="117"/>
      <c r="L56" s="24"/>
      <c r="M56" s="336"/>
      <c r="N56" s="201"/>
      <c r="O56" s="57"/>
      <c r="P56" s="61"/>
      <c r="Q56" s="2004"/>
      <c r="R56" s="2004"/>
      <c r="S56" s="61"/>
      <c r="T56" s="101"/>
      <c r="U56" s="186"/>
      <c r="V56" s="44"/>
      <c r="W56" s="44"/>
      <c r="X56" s="44"/>
      <c r="Y56" s="102"/>
      <c r="Z56" s="988">
        <f>SUM(Z57:Z60)</f>
        <v>30051229.138000004</v>
      </c>
    </row>
    <row r="57" spans="1:26" s="1" customFormat="1" ht="16.5" customHeight="1">
      <c r="A57" s="123"/>
      <c r="B57" s="39"/>
      <c r="C57" s="53"/>
      <c r="D57" s="41"/>
      <c r="E57" s="78"/>
      <c r="F57" s="940"/>
      <c r="G57" s="160"/>
      <c r="H57" s="31"/>
      <c r="I57" s="162"/>
      <c r="J57" s="132"/>
      <c r="K57" s="115"/>
      <c r="L57" s="53" t="s">
        <v>915</v>
      </c>
      <c r="M57" s="344" t="s">
        <v>1020</v>
      </c>
      <c r="N57" s="202">
        <f>N55</f>
        <v>365364488</v>
      </c>
      <c r="O57" s="12" t="s">
        <v>928</v>
      </c>
      <c r="P57" s="11" t="s">
        <v>906</v>
      </c>
      <c r="Q57" s="158">
        <v>2.385</v>
      </c>
      <c r="R57" s="98" t="s">
        <v>922</v>
      </c>
      <c r="S57" s="58"/>
      <c r="T57" s="103"/>
      <c r="U57" s="120"/>
      <c r="V57" s="9"/>
      <c r="W57" s="9"/>
      <c r="X57" s="9"/>
      <c r="Y57" s="10" t="s">
        <v>919</v>
      </c>
      <c r="Z57" s="104">
        <f>N57*Q57/100</f>
        <v>8713943.0388</v>
      </c>
    </row>
    <row r="58" spans="1:26" s="1" customFormat="1" ht="16.5" customHeight="1">
      <c r="A58" s="123"/>
      <c r="B58" s="39"/>
      <c r="C58" s="53"/>
      <c r="D58" s="41"/>
      <c r="E58" s="78"/>
      <c r="F58" s="940"/>
      <c r="G58" s="160"/>
      <c r="H58" s="31"/>
      <c r="I58" s="162"/>
      <c r="J58" s="132"/>
      <c r="K58" s="115"/>
      <c r="L58" s="53" t="s">
        <v>915</v>
      </c>
      <c r="M58" s="344" t="s">
        <v>1019</v>
      </c>
      <c r="N58" s="202">
        <f>N55</f>
        <v>365364488</v>
      </c>
      <c r="O58" s="12" t="s">
        <v>928</v>
      </c>
      <c r="P58" s="11" t="s">
        <v>906</v>
      </c>
      <c r="Q58" s="146">
        <v>4.5</v>
      </c>
      <c r="R58" s="98" t="s">
        <v>922</v>
      </c>
      <c r="S58" s="58"/>
      <c r="T58" s="103"/>
      <c r="U58" s="120"/>
      <c r="V58" s="9"/>
      <c r="W58" s="9"/>
      <c r="X58" s="9"/>
      <c r="Y58" s="10" t="s">
        <v>919</v>
      </c>
      <c r="Z58" s="104">
        <f>N58*Q58/100</f>
        <v>16441401.96</v>
      </c>
    </row>
    <row r="59" spans="1:26" s="1" customFormat="1" ht="16.5" customHeight="1">
      <c r="A59" s="123"/>
      <c r="B59" s="39"/>
      <c r="C59" s="53"/>
      <c r="D59" s="41"/>
      <c r="E59" s="78"/>
      <c r="F59" s="940"/>
      <c r="G59" s="160"/>
      <c r="H59" s="31"/>
      <c r="I59" s="162"/>
      <c r="J59" s="132"/>
      <c r="K59" s="115"/>
      <c r="L59" s="53" t="s">
        <v>915</v>
      </c>
      <c r="M59" s="344" t="s">
        <v>1018</v>
      </c>
      <c r="N59" s="202">
        <f>N55</f>
        <v>365364488</v>
      </c>
      <c r="O59" s="12" t="s">
        <v>928</v>
      </c>
      <c r="P59" s="11" t="s">
        <v>906</v>
      </c>
      <c r="Q59" s="146">
        <v>0.7</v>
      </c>
      <c r="R59" s="98" t="s">
        <v>922</v>
      </c>
      <c r="S59" s="58"/>
      <c r="T59" s="103"/>
      <c r="U59" s="120"/>
      <c r="V59" s="9"/>
      <c r="W59" s="9"/>
      <c r="X59" s="9"/>
      <c r="Y59" s="10" t="s">
        <v>919</v>
      </c>
      <c r="Z59" s="104">
        <f>N59*Q59/100</f>
        <v>2557551.4159999997</v>
      </c>
    </row>
    <row r="60" spans="1:26" s="1" customFormat="1" ht="16.5" customHeight="1">
      <c r="A60" s="123"/>
      <c r="B60" s="39"/>
      <c r="C60" s="53"/>
      <c r="D60" s="41"/>
      <c r="E60" s="78"/>
      <c r="F60" s="940"/>
      <c r="G60" s="160"/>
      <c r="H60" s="31"/>
      <c r="I60" s="162"/>
      <c r="J60" s="132"/>
      <c r="K60" s="115"/>
      <c r="L60" s="53" t="s">
        <v>915</v>
      </c>
      <c r="M60" s="344" t="s">
        <v>1017</v>
      </c>
      <c r="N60" s="202">
        <f>N55</f>
        <v>365364488</v>
      </c>
      <c r="O60" s="12" t="s">
        <v>928</v>
      </c>
      <c r="P60" s="11" t="s">
        <v>906</v>
      </c>
      <c r="Q60" s="146">
        <v>0.64</v>
      </c>
      <c r="R60" s="98" t="s">
        <v>922</v>
      </c>
      <c r="S60" s="58"/>
      <c r="T60" s="103"/>
      <c r="U60" s="120"/>
      <c r="V60" s="9"/>
      <c r="W60" s="9"/>
      <c r="X60" s="9"/>
      <c r="Y60" s="10" t="s">
        <v>919</v>
      </c>
      <c r="Z60" s="104">
        <f>N60*Q60/100</f>
        <v>2338332.7232</v>
      </c>
    </row>
    <row r="61" spans="1:26" s="1" customFormat="1" ht="16.5" customHeight="1" thickBot="1">
      <c r="A61" s="1623"/>
      <c r="B61" s="983"/>
      <c r="C61" s="1595"/>
      <c r="D61" s="972"/>
      <c r="E61" s="1635">
        <v>117</v>
      </c>
      <c r="F61" s="800" t="s">
        <v>966</v>
      </c>
      <c r="G61" s="1636">
        <v>2000</v>
      </c>
      <c r="H61" s="1596">
        <f>Z61/1000</f>
        <v>2010</v>
      </c>
      <c r="I61" s="1637">
        <f>(H61-G61)</f>
        <v>10</v>
      </c>
      <c r="J61" s="1638">
        <f>(H61/G61*100)-100</f>
        <v>0.4999999999999858</v>
      </c>
      <c r="K61" s="1639"/>
      <c r="L61" s="1640" t="s">
        <v>915</v>
      </c>
      <c r="M61" s="1641" t="s">
        <v>1057</v>
      </c>
      <c r="N61" s="1642">
        <v>1005000</v>
      </c>
      <c r="O61" s="1643" t="s">
        <v>931</v>
      </c>
      <c r="P61" s="1603" t="s">
        <v>906</v>
      </c>
      <c r="Q61" s="1644">
        <v>2</v>
      </c>
      <c r="R61" s="1645" t="s">
        <v>932</v>
      </c>
      <c r="S61" s="1646"/>
      <c r="T61" s="1647"/>
      <c r="U61" s="927"/>
      <c r="V61" s="1648"/>
      <c r="W61" s="1648"/>
      <c r="X61" s="1648"/>
      <c r="Y61" s="1602" t="s">
        <v>919</v>
      </c>
      <c r="Z61" s="1649">
        <f>N61*Q61</f>
        <v>2010000</v>
      </c>
    </row>
    <row r="62" spans="1:26" s="1" customFormat="1" ht="15.75" customHeight="1">
      <c r="A62" s="122"/>
      <c r="B62" s="39"/>
      <c r="C62" s="53">
        <v>11</v>
      </c>
      <c r="D62" s="41" t="s">
        <v>1008</v>
      </c>
      <c r="E62" s="2002" t="s">
        <v>905</v>
      </c>
      <c r="F62" s="2003"/>
      <c r="G62" s="46">
        <f>SUM(G63,G66,G69,G72,G81,G82)</f>
        <v>61802</v>
      </c>
      <c r="H62" s="46">
        <f>SUM(H63,H66,H69,H72,H81,H82)</f>
        <v>61801.786277272724</v>
      </c>
      <c r="I62" s="35">
        <f>(H62-G62)</f>
        <v>-0.21372272727603558</v>
      </c>
      <c r="J62" s="131">
        <f>(H62/G62*100)-100</f>
        <v>-0.00034581846425396634</v>
      </c>
      <c r="K62" s="114"/>
      <c r="L62" s="55"/>
      <c r="M62" s="337"/>
      <c r="N62" s="110"/>
      <c r="O62" s="93"/>
      <c r="P62" s="14"/>
      <c r="Q62" s="150"/>
      <c r="R62" s="21"/>
      <c r="S62" s="93"/>
      <c r="T62" s="110"/>
      <c r="U62" s="206"/>
      <c r="V62" s="93"/>
      <c r="W62" s="93"/>
      <c r="X62" s="93"/>
      <c r="Y62" s="20"/>
      <c r="Z62" s="94"/>
    </row>
    <row r="63" spans="1:26" s="1" customFormat="1" ht="15.75" customHeight="1">
      <c r="A63" s="123"/>
      <c r="B63" s="83"/>
      <c r="C63" s="53"/>
      <c r="D63" s="41" t="s">
        <v>1009</v>
      </c>
      <c r="E63" s="78" t="s">
        <v>78</v>
      </c>
      <c r="F63" s="940" t="s">
        <v>180</v>
      </c>
      <c r="G63" s="137">
        <v>24792</v>
      </c>
      <c r="H63" s="31">
        <f>Z63/1000</f>
        <v>24792</v>
      </c>
      <c r="I63" s="34">
        <f>(H63-G63)</f>
        <v>0</v>
      </c>
      <c r="J63" s="132">
        <f>(H63/G63*100)-100</f>
        <v>0</v>
      </c>
      <c r="K63" s="115"/>
      <c r="L63" s="53" t="s">
        <v>915</v>
      </c>
      <c r="M63" s="338" t="s">
        <v>1058</v>
      </c>
      <c r="N63" s="198"/>
      <c r="O63" s="86"/>
      <c r="P63" s="76"/>
      <c r="Q63" s="151"/>
      <c r="R63" s="87"/>
      <c r="S63" s="95"/>
      <c r="T63" s="111"/>
      <c r="U63" s="236"/>
      <c r="V63" s="95"/>
      <c r="W63" s="95"/>
      <c r="X63" s="95"/>
      <c r="Y63" s="86"/>
      <c r="Z63" s="985">
        <f>SUM(Z64:Z65)</f>
        <v>24792000</v>
      </c>
    </row>
    <row r="64" spans="1:26" s="1" customFormat="1" ht="15.75" customHeight="1">
      <c r="A64" s="123"/>
      <c r="B64" s="83"/>
      <c r="C64" s="53"/>
      <c r="D64" s="41"/>
      <c r="E64" s="78"/>
      <c r="F64" s="940"/>
      <c r="G64" s="137"/>
      <c r="H64" s="25"/>
      <c r="I64" s="34"/>
      <c r="J64" s="132"/>
      <c r="K64" s="115"/>
      <c r="L64" s="65"/>
      <c r="M64" s="339" t="s">
        <v>1042</v>
      </c>
      <c r="N64" s="139">
        <v>1205000</v>
      </c>
      <c r="O64" s="10" t="s">
        <v>918</v>
      </c>
      <c r="P64" s="11" t="s">
        <v>906</v>
      </c>
      <c r="Q64" s="152">
        <v>1</v>
      </c>
      <c r="R64" s="97" t="s">
        <v>920</v>
      </c>
      <c r="S64" s="11" t="s">
        <v>906</v>
      </c>
      <c r="T64" s="97">
        <v>12</v>
      </c>
      <c r="U64" s="237" t="s">
        <v>955</v>
      </c>
      <c r="V64" s="98"/>
      <c r="W64" s="98"/>
      <c r="X64" s="98"/>
      <c r="Y64" s="10" t="s">
        <v>919</v>
      </c>
      <c r="Z64" s="99">
        <f>N64*Q64*T64</f>
        <v>14460000</v>
      </c>
    </row>
    <row r="65" spans="1:26" s="1" customFormat="1" ht="15.75" customHeight="1">
      <c r="A65" s="123"/>
      <c r="B65" s="83" t="s">
        <v>910</v>
      </c>
      <c r="C65" s="53"/>
      <c r="D65" s="41"/>
      <c r="E65" s="78"/>
      <c r="F65" s="940"/>
      <c r="G65" s="137"/>
      <c r="H65" s="25"/>
      <c r="I65" s="34"/>
      <c r="J65" s="132"/>
      <c r="K65" s="115"/>
      <c r="L65" s="65"/>
      <c r="M65" s="339" t="s">
        <v>1043</v>
      </c>
      <c r="N65" s="139">
        <v>861000</v>
      </c>
      <c r="O65" s="10" t="s">
        <v>918</v>
      </c>
      <c r="P65" s="11" t="s">
        <v>906</v>
      </c>
      <c r="Q65" s="152">
        <v>1</v>
      </c>
      <c r="R65" s="97" t="s">
        <v>920</v>
      </c>
      <c r="S65" s="11" t="s">
        <v>906</v>
      </c>
      <c r="T65" s="97">
        <v>12</v>
      </c>
      <c r="U65" s="237" t="s">
        <v>955</v>
      </c>
      <c r="V65" s="98"/>
      <c r="W65" s="98"/>
      <c r="X65" s="98"/>
      <c r="Y65" s="10" t="s">
        <v>919</v>
      </c>
      <c r="Z65" s="99">
        <f>N65*Q65*T65</f>
        <v>10332000</v>
      </c>
    </row>
    <row r="66" spans="1:26" s="1" customFormat="1" ht="15.75" customHeight="1">
      <c r="A66" s="123"/>
      <c r="B66" s="83"/>
      <c r="C66" s="53"/>
      <c r="D66" s="41"/>
      <c r="E66" s="64" t="s">
        <v>79</v>
      </c>
      <c r="F66" s="797" t="s">
        <v>181</v>
      </c>
      <c r="G66" s="45">
        <v>11570</v>
      </c>
      <c r="H66" s="30">
        <f>Z66/1000</f>
        <v>11569.6</v>
      </c>
      <c r="I66" s="33">
        <f>(H66-G66)</f>
        <v>-0.3999999999996362</v>
      </c>
      <c r="J66" s="134">
        <f>(H66/G66*100)-100</f>
        <v>-0.003457216940361718</v>
      </c>
      <c r="K66" s="117"/>
      <c r="L66" s="68"/>
      <c r="M66" s="340"/>
      <c r="N66" s="109"/>
      <c r="O66" s="18"/>
      <c r="P66" s="19"/>
      <c r="Q66" s="153"/>
      <c r="R66" s="102"/>
      <c r="S66" s="19"/>
      <c r="T66" s="102"/>
      <c r="U66" s="238"/>
      <c r="V66" s="106"/>
      <c r="W66" s="106"/>
      <c r="X66" s="106"/>
      <c r="Y66" s="18"/>
      <c r="Z66" s="986">
        <f>SUM(Z67:Z68)</f>
        <v>11569600</v>
      </c>
    </row>
    <row r="67" spans="1:26" s="1" customFormat="1" ht="15.75" customHeight="1">
      <c r="A67" s="123"/>
      <c r="B67" s="83"/>
      <c r="C67" s="53"/>
      <c r="D67" s="41"/>
      <c r="E67" s="78"/>
      <c r="F67" s="940"/>
      <c r="G67" s="137"/>
      <c r="H67" s="25"/>
      <c r="I67" s="25"/>
      <c r="J67" s="132"/>
      <c r="K67" s="115"/>
      <c r="L67" s="53" t="s">
        <v>915</v>
      </c>
      <c r="M67" s="339" t="s">
        <v>1046</v>
      </c>
      <c r="N67" s="96">
        <f>Z63</f>
        <v>24792000</v>
      </c>
      <c r="O67" s="10" t="s">
        <v>927</v>
      </c>
      <c r="P67" s="11" t="s">
        <v>923</v>
      </c>
      <c r="Q67" s="152">
        <v>12</v>
      </c>
      <c r="R67" s="97" t="s">
        <v>924</v>
      </c>
      <c r="S67" s="11" t="s">
        <v>906</v>
      </c>
      <c r="T67" s="97">
        <v>400</v>
      </c>
      <c r="U67" s="237" t="s">
        <v>956</v>
      </c>
      <c r="V67" s="98"/>
      <c r="W67" s="98"/>
      <c r="X67" s="98"/>
      <c r="Y67" s="10" t="s">
        <v>919</v>
      </c>
      <c r="Z67" s="99">
        <f>N67/Q67*T67/100</f>
        <v>8264000</v>
      </c>
    </row>
    <row r="68" spans="1:26" s="1" customFormat="1" ht="15.75" customHeight="1">
      <c r="A68" s="123"/>
      <c r="B68" s="83"/>
      <c r="C68" s="53"/>
      <c r="D68" s="41"/>
      <c r="E68" s="78"/>
      <c r="F68" s="940"/>
      <c r="G68" s="46"/>
      <c r="H68" s="26"/>
      <c r="I68" s="26"/>
      <c r="J68" s="131"/>
      <c r="K68" s="114"/>
      <c r="L68" s="53" t="s">
        <v>915</v>
      </c>
      <c r="M68" s="339" t="s">
        <v>1047</v>
      </c>
      <c r="N68" s="96">
        <f>Z63</f>
        <v>24792000</v>
      </c>
      <c r="O68" s="10" t="s">
        <v>927</v>
      </c>
      <c r="P68" s="11" t="s">
        <v>923</v>
      </c>
      <c r="Q68" s="152">
        <v>12</v>
      </c>
      <c r="R68" s="97" t="s">
        <v>924</v>
      </c>
      <c r="S68" s="11" t="s">
        <v>906</v>
      </c>
      <c r="T68" s="97">
        <v>80</v>
      </c>
      <c r="U68" s="237" t="s">
        <v>956</v>
      </c>
      <c r="V68" s="11" t="s">
        <v>906</v>
      </c>
      <c r="W68" s="98">
        <v>2</v>
      </c>
      <c r="X68" s="98" t="s">
        <v>925</v>
      </c>
      <c r="Y68" s="10" t="s">
        <v>919</v>
      </c>
      <c r="Z68" s="99">
        <f>(N68/Q68)*T68/100*W68</f>
        <v>3305600</v>
      </c>
    </row>
    <row r="69" spans="1:26" s="1" customFormat="1" ht="15.75" customHeight="1">
      <c r="A69" s="123"/>
      <c r="B69" s="83"/>
      <c r="C69" s="53"/>
      <c r="D69" s="41"/>
      <c r="E69" s="78" t="s">
        <v>80</v>
      </c>
      <c r="F69" s="797" t="s">
        <v>1048</v>
      </c>
      <c r="G69" s="163">
        <v>3900</v>
      </c>
      <c r="H69" s="30">
        <f>Z69/1000</f>
        <v>3900</v>
      </c>
      <c r="I69" s="33">
        <f>(H69-G69)</f>
        <v>0</v>
      </c>
      <c r="J69" s="134">
        <f>(H69/G69*100)-100</f>
        <v>0</v>
      </c>
      <c r="K69" s="117"/>
      <c r="L69" s="42"/>
      <c r="M69" s="341"/>
      <c r="N69" s="109"/>
      <c r="O69" s="18"/>
      <c r="P69" s="19"/>
      <c r="Q69" s="153"/>
      <c r="R69" s="102"/>
      <c r="S69" s="19"/>
      <c r="T69" s="102"/>
      <c r="U69" s="238"/>
      <c r="V69" s="106"/>
      <c r="W69" s="106"/>
      <c r="X69" s="106"/>
      <c r="Y69" s="18"/>
      <c r="Z69" s="986">
        <f>SUM(Z70:Z71)</f>
        <v>3900000</v>
      </c>
    </row>
    <row r="70" spans="1:26" s="1" customFormat="1" ht="15.75" customHeight="1">
      <c r="A70" s="123"/>
      <c r="B70" s="83"/>
      <c r="C70" s="53"/>
      <c r="D70" s="41"/>
      <c r="E70" s="78"/>
      <c r="F70" s="941"/>
      <c r="H70" s="25"/>
      <c r="I70" s="25"/>
      <c r="J70" s="132"/>
      <c r="K70" s="115"/>
      <c r="L70" s="53" t="s">
        <v>915</v>
      </c>
      <c r="M70" s="316" t="s">
        <v>1048</v>
      </c>
      <c r="N70" s="199">
        <v>190000</v>
      </c>
      <c r="O70" s="1" t="s">
        <v>918</v>
      </c>
      <c r="P70" s="11" t="s">
        <v>906</v>
      </c>
      <c r="Q70" s="154">
        <v>1</v>
      </c>
      <c r="R70" s="1" t="s">
        <v>926</v>
      </c>
      <c r="S70" s="11" t="s">
        <v>906</v>
      </c>
      <c r="T70" s="1">
        <v>12</v>
      </c>
      <c r="U70" s="120" t="s">
        <v>955</v>
      </c>
      <c r="Y70" s="10" t="s">
        <v>919</v>
      </c>
      <c r="Z70" s="965">
        <f>N70*Q70*T70</f>
        <v>2280000</v>
      </c>
    </row>
    <row r="71" spans="1:26" s="1" customFormat="1" ht="15.75" customHeight="1">
      <c r="A71" s="123"/>
      <c r="B71" s="83"/>
      <c r="C71" s="53"/>
      <c r="D71" s="41"/>
      <c r="E71" s="78"/>
      <c r="F71" s="799"/>
      <c r="G71" s="164"/>
      <c r="H71" s="26"/>
      <c r="I71" s="26"/>
      <c r="J71" s="131"/>
      <c r="K71" s="114"/>
      <c r="L71" s="48"/>
      <c r="M71" s="342"/>
      <c r="N71" s="110">
        <v>135000</v>
      </c>
      <c r="O71" s="143" t="s">
        <v>918</v>
      </c>
      <c r="P71" s="22" t="s">
        <v>906</v>
      </c>
      <c r="Q71" s="150">
        <v>1</v>
      </c>
      <c r="R71" s="143" t="s">
        <v>926</v>
      </c>
      <c r="S71" s="22" t="s">
        <v>906</v>
      </c>
      <c r="T71" s="105">
        <v>12</v>
      </c>
      <c r="U71" s="177" t="s">
        <v>955</v>
      </c>
      <c r="V71" s="107"/>
      <c r="W71" s="107"/>
      <c r="X71" s="107"/>
      <c r="Y71" s="21" t="s">
        <v>919</v>
      </c>
      <c r="Z71" s="966">
        <f>N71*Q71*T71</f>
        <v>1620000</v>
      </c>
    </row>
    <row r="72" spans="1:26" s="1" customFormat="1" ht="15.75" customHeight="1">
      <c r="A72" s="123"/>
      <c r="B72" s="83"/>
      <c r="C72" s="53"/>
      <c r="D72" s="41"/>
      <c r="E72" s="78" t="s">
        <v>81</v>
      </c>
      <c r="F72" s="940" t="s">
        <v>182</v>
      </c>
      <c r="G72" s="144">
        <v>12418</v>
      </c>
      <c r="H72" s="31">
        <f>Z72/1000</f>
        <v>12418.2</v>
      </c>
      <c r="I72" s="34">
        <f>(H72-G72)</f>
        <v>0.2000000000007276</v>
      </c>
      <c r="J72" s="132">
        <f>(H72/G72*100)-100</f>
        <v>0.0016105653084252936</v>
      </c>
      <c r="K72" s="115"/>
      <c r="L72" s="53"/>
      <c r="M72" s="318"/>
      <c r="N72" s="96"/>
      <c r="O72" s="10"/>
      <c r="P72" s="11"/>
      <c r="Q72" s="152"/>
      <c r="R72" s="97"/>
      <c r="S72" s="11"/>
      <c r="T72" s="97"/>
      <c r="U72" s="237"/>
      <c r="V72" s="98"/>
      <c r="W72" s="98"/>
      <c r="X72" s="98"/>
      <c r="Y72" s="10"/>
      <c r="Z72" s="989">
        <f>SUM(Z73:Z80)</f>
        <v>12418200</v>
      </c>
    </row>
    <row r="73" spans="1:26" s="1" customFormat="1" ht="15.75" customHeight="1">
      <c r="A73" s="123"/>
      <c r="B73" s="83"/>
      <c r="C73" s="53"/>
      <c r="D73" s="41"/>
      <c r="E73" s="78"/>
      <c r="F73" s="941"/>
      <c r="H73" s="25"/>
      <c r="I73" s="25"/>
      <c r="J73" s="132"/>
      <c r="K73" s="115"/>
      <c r="L73" s="53" t="s">
        <v>915</v>
      </c>
      <c r="M73" s="316" t="s">
        <v>1049</v>
      </c>
      <c r="N73" s="199">
        <f>Z63</f>
        <v>24792000</v>
      </c>
      <c r="O73" s="1" t="s">
        <v>918</v>
      </c>
      <c r="P73" s="11" t="s">
        <v>906</v>
      </c>
      <c r="Q73" s="155">
        <v>10</v>
      </c>
      <c r="R73" s="98" t="s">
        <v>922</v>
      </c>
      <c r="S73" s="11"/>
      <c r="U73" s="120"/>
      <c r="Y73" s="10" t="s">
        <v>919</v>
      </c>
      <c r="Z73" s="965">
        <f>N73*Q73/100</f>
        <v>2479200</v>
      </c>
    </row>
    <row r="74" spans="1:26" s="1" customFormat="1" ht="15.75" customHeight="1">
      <c r="A74" s="123"/>
      <c r="B74" s="83"/>
      <c r="C74" s="53"/>
      <c r="D74" s="41"/>
      <c r="E74" s="78"/>
      <c r="F74" s="940"/>
      <c r="G74" s="144"/>
      <c r="H74" s="25"/>
      <c r="I74" s="25"/>
      <c r="J74" s="132"/>
      <c r="K74" s="115"/>
      <c r="L74" s="53" t="s">
        <v>915</v>
      </c>
      <c r="M74" s="318" t="s">
        <v>1050</v>
      </c>
      <c r="N74" s="96">
        <v>40000</v>
      </c>
      <c r="O74" s="1" t="s">
        <v>918</v>
      </c>
      <c r="P74" s="11" t="s">
        <v>906</v>
      </c>
      <c r="Q74" s="152">
        <v>2</v>
      </c>
      <c r="R74" s="1" t="s">
        <v>926</v>
      </c>
      <c r="S74" s="11" t="s">
        <v>906</v>
      </c>
      <c r="T74" s="97">
        <v>12</v>
      </c>
      <c r="U74" s="120" t="s">
        <v>955</v>
      </c>
      <c r="V74" s="98"/>
      <c r="W74" s="98"/>
      <c r="X74" s="98"/>
      <c r="Y74" s="10" t="s">
        <v>919</v>
      </c>
      <c r="Z74" s="965">
        <f>N74*Q74*T74</f>
        <v>960000</v>
      </c>
    </row>
    <row r="75" spans="1:26" s="1" customFormat="1" ht="15.75" customHeight="1">
      <c r="A75" s="123"/>
      <c r="B75" s="83"/>
      <c r="C75" s="53"/>
      <c r="D75" s="41"/>
      <c r="E75" s="78"/>
      <c r="F75" s="940"/>
      <c r="G75" s="144"/>
      <c r="H75" s="25"/>
      <c r="I75" s="25"/>
      <c r="J75" s="132"/>
      <c r="K75" s="115"/>
      <c r="L75" s="53" t="s">
        <v>915</v>
      </c>
      <c r="M75" s="318" t="s">
        <v>1052</v>
      </c>
      <c r="N75" s="96">
        <v>30000</v>
      </c>
      <c r="O75" s="1" t="s">
        <v>918</v>
      </c>
      <c r="P75" s="11" t="s">
        <v>906</v>
      </c>
      <c r="Q75" s="152">
        <v>2</v>
      </c>
      <c r="R75" s="1" t="s">
        <v>926</v>
      </c>
      <c r="S75" s="11" t="s">
        <v>906</v>
      </c>
      <c r="T75" s="97">
        <v>12</v>
      </c>
      <c r="U75" s="120" t="s">
        <v>955</v>
      </c>
      <c r="V75" s="98"/>
      <c r="W75" s="98"/>
      <c r="X75" s="98"/>
      <c r="Y75" s="10" t="s">
        <v>919</v>
      </c>
      <c r="Z75" s="965">
        <f>N75*Q75*T75</f>
        <v>720000</v>
      </c>
    </row>
    <row r="76" spans="1:26" s="1" customFormat="1" ht="15.75" customHeight="1">
      <c r="A76" s="123"/>
      <c r="B76" s="83"/>
      <c r="C76" s="53"/>
      <c r="D76" s="41"/>
      <c r="E76" s="78"/>
      <c r="F76" s="940"/>
      <c r="G76" s="144"/>
      <c r="H76" s="25"/>
      <c r="I76" s="25"/>
      <c r="J76" s="132"/>
      <c r="K76" s="115"/>
      <c r="L76" s="53" t="s">
        <v>915</v>
      </c>
      <c r="M76" s="318" t="s">
        <v>1053</v>
      </c>
      <c r="N76" s="96">
        <v>120000</v>
      </c>
      <c r="O76" s="1" t="s">
        <v>918</v>
      </c>
      <c r="P76" s="11" t="s">
        <v>906</v>
      </c>
      <c r="Q76" s="152">
        <v>2</v>
      </c>
      <c r="R76" s="1" t="s">
        <v>926</v>
      </c>
      <c r="S76" s="11" t="s">
        <v>906</v>
      </c>
      <c r="T76" s="97">
        <v>12</v>
      </c>
      <c r="U76" s="120" t="s">
        <v>955</v>
      </c>
      <c r="V76" s="98"/>
      <c r="W76" s="98"/>
      <c r="X76" s="98"/>
      <c r="Y76" s="10" t="s">
        <v>919</v>
      </c>
      <c r="Z76" s="965">
        <f>N76*Q76*T76</f>
        <v>2880000</v>
      </c>
    </row>
    <row r="77" spans="1:26" s="1" customFormat="1" ht="15.75" customHeight="1">
      <c r="A77" s="123"/>
      <c r="B77" s="83"/>
      <c r="C77" s="53"/>
      <c r="D77" s="41"/>
      <c r="E77" s="78"/>
      <c r="F77" s="940"/>
      <c r="G77" s="144"/>
      <c r="H77" s="25"/>
      <c r="I77" s="25"/>
      <c r="J77" s="132"/>
      <c r="K77" s="115"/>
      <c r="L77" s="53" t="s">
        <v>915</v>
      </c>
      <c r="M77" s="318" t="s">
        <v>1005</v>
      </c>
      <c r="N77" s="96">
        <v>60000</v>
      </c>
      <c r="O77" s="1" t="s">
        <v>918</v>
      </c>
      <c r="P77" s="11" t="s">
        <v>906</v>
      </c>
      <c r="Q77" s="152">
        <v>2</v>
      </c>
      <c r="R77" s="1" t="s">
        <v>926</v>
      </c>
      <c r="S77" s="11" t="s">
        <v>906</v>
      </c>
      <c r="T77" s="97">
        <v>12</v>
      </c>
      <c r="U77" s="120" t="s">
        <v>955</v>
      </c>
      <c r="V77" s="98"/>
      <c r="W77" s="98"/>
      <c r="X77" s="98"/>
      <c r="Y77" s="10" t="s">
        <v>919</v>
      </c>
      <c r="Z77" s="965">
        <f>N77*Q77*T77</f>
        <v>1440000</v>
      </c>
    </row>
    <row r="78" spans="1:26" s="1" customFormat="1" ht="15" customHeight="1">
      <c r="A78" s="123"/>
      <c r="B78" s="83"/>
      <c r="C78" s="53"/>
      <c r="D78" s="41"/>
      <c r="E78" s="78"/>
      <c r="F78" s="940"/>
      <c r="G78" s="144"/>
      <c r="H78" s="25"/>
      <c r="I78" s="25"/>
      <c r="J78" s="132"/>
      <c r="K78" s="115"/>
      <c r="L78" s="53" t="s">
        <v>915</v>
      </c>
      <c r="M78" s="318" t="s">
        <v>1054</v>
      </c>
      <c r="N78" s="96">
        <v>70000</v>
      </c>
      <c r="O78" s="1" t="s">
        <v>918</v>
      </c>
      <c r="P78" s="11" t="s">
        <v>906</v>
      </c>
      <c r="Q78" s="152">
        <v>1</v>
      </c>
      <c r="R78" s="1" t="s">
        <v>926</v>
      </c>
      <c r="S78" s="11" t="s">
        <v>906</v>
      </c>
      <c r="T78" s="97">
        <v>12</v>
      </c>
      <c r="U78" s="120" t="s">
        <v>955</v>
      </c>
      <c r="V78" s="98"/>
      <c r="W78" s="98"/>
      <c r="X78" s="98"/>
      <c r="Y78" s="10" t="s">
        <v>919</v>
      </c>
      <c r="Z78" s="965">
        <f>N78*Q78*T78</f>
        <v>840000</v>
      </c>
    </row>
    <row r="79" spans="1:26" s="1" customFormat="1" ht="15.75" customHeight="1">
      <c r="A79" s="123"/>
      <c r="B79" s="83"/>
      <c r="C79" s="53"/>
      <c r="D79" s="41"/>
      <c r="E79" s="78"/>
      <c r="F79" s="940"/>
      <c r="G79" s="137"/>
      <c r="H79" s="25"/>
      <c r="I79" s="25"/>
      <c r="J79" s="132"/>
      <c r="K79" s="115"/>
      <c r="L79" s="53" t="s">
        <v>915</v>
      </c>
      <c r="M79" s="318" t="s">
        <v>1055</v>
      </c>
      <c r="N79" s="96">
        <f>Z63</f>
        <v>24792000</v>
      </c>
      <c r="O79" s="1" t="s">
        <v>918</v>
      </c>
      <c r="P79" s="11" t="s">
        <v>923</v>
      </c>
      <c r="Q79" s="152">
        <v>12</v>
      </c>
      <c r="R79" s="1" t="s">
        <v>924</v>
      </c>
      <c r="S79" s="11"/>
      <c r="T79" s="97"/>
      <c r="U79" s="120"/>
      <c r="V79" s="98"/>
      <c r="W79" s="98"/>
      <c r="X79" s="98"/>
      <c r="Y79" s="10" t="s">
        <v>919</v>
      </c>
      <c r="Z79" s="965">
        <f>N79/Q79</f>
        <v>2066000</v>
      </c>
    </row>
    <row r="80" spans="1:26" s="1" customFormat="1" ht="15" customHeight="1">
      <c r="A80" s="123"/>
      <c r="B80" s="83"/>
      <c r="C80" s="53"/>
      <c r="D80" s="41"/>
      <c r="E80" s="78"/>
      <c r="F80" s="940"/>
      <c r="G80" s="137"/>
      <c r="H80" s="25"/>
      <c r="I80" s="25"/>
      <c r="J80" s="132"/>
      <c r="K80" s="115"/>
      <c r="L80" s="53" t="s">
        <v>915</v>
      </c>
      <c r="M80" s="318" t="s">
        <v>1056</v>
      </c>
      <c r="N80" s="96">
        <f>Z63</f>
        <v>24792000</v>
      </c>
      <c r="O80" s="1" t="s">
        <v>918</v>
      </c>
      <c r="P80" s="11" t="s">
        <v>923</v>
      </c>
      <c r="Q80" s="152">
        <v>12</v>
      </c>
      <c r="R80" s="1" t="s">
        <v>924</v>
      </c>
      <c r="S80" s="11" t="s">
        <v>906</v>
      </c>
      <c r="T80" s="97">
        <v>50</v>
      </c>
      <c r="U80" s="237" t="s">
        <v>956</v>
      </c>
      <c r="V80" s="98"/>
      <c r="W80" s="98"/>
      <c r="X80" s="98"/>
      <c r="Y80" s="10" t="s">
        <v>919</v>
      </c>
      <c r="Z80" s="965">
        <f>(N80/Q80)*T80/100</f>
        <v>1033000</v>
      </c>
    </row>
    <row r="81" spans="1:26" s="1" customFormat="1" ht="15" customHeight="1">
      <c r="A81" s="123"/>
      <c r="B81" s="83"/>
      <c r="C81" s="53"/>
      <c r="D81" s="41"/>
      <c r="E81" s="51" t="s">
        <v>82</v>
      </c>
      <c r="F81" s="942" t="s">
        <v>183</v>
      </c>
      <c r="G81" s="69">
        <v>4789</v>
      </c>
      <c r="H81" s="30">
        <f>Z81/1000</f>
        <v>4789.072727272727</v>
      </c>
      <c r="I81" s="28">
        <f>(H81-G81)</f>
        <v>0.07272727272720658</v>
      </c>
      <c r="J81" s="133">
        <f>(H81/G81*100)-100</f>
        <v>0.0015186317128268456</v>
      </c>
      <c r="K81" s="116"/>
      <c r="L81" s="66" t="s">
        <v>915</v>
      </c>
      <c r="M81" s="343" t="str">
        <f>F81</f>
        <v>퇴직금 및 적립금</v>
      </c>
      <c r="N81" s="200">
        <f>SUM(Z63+Z66+Z69+Z72)</f>
        <v>52679800</v>
      </c>
      <c r="O81" s="56" t="s">
        <v>927</v>
      </c>
      <c r="P81" s="38" t="s">
        <v>906</v>
      </c>
      <c r="Q81" s="156">
        <v>11</v>
      </c>
      <c r="R81" s="49" t="s">
        <v>921</v>
      </c>
      <c r="S81" s="38"/>
      <c r="T81" s="100"/>
      <c r="U81" s="239"/>
      <c r="V81" s="140"/>
      <c r="W81" s="140"/>
      <c r="X81" s="140"/>
      <c r="Y81" s="37" t="s">
        <v>919</v>
      </c>
      <c r="Z81" s="987">
        <f>N81/Q81</f>
        <v>4789072.7272727275</v>
      </c>
    </row>
    <row r="82" spans="1:26" s="1" customFormat="1" ht="15.75" customHeight="1">
      <c r="A82" s="123"/>
      <c r="B82" s="41"/>
      <c r="C82" s="53"/>
      <c r="D82" s="41"/>
      <c r="E82" s="64" t="s">
        <v>83</v>
      </c>
      <c r="F82" s="797" t="s">
        <v>184</v>
      </c>
      <c r="G82" s="159">
        <v>4333</v>
      </c>
      <c r="H82" s="30">
        <f>Z82/1000</f>
        <v>4332.91355</v>
      </c>
      <c r="I82" s="161">
        <f>(H82-G82)</f>
        <v>-0.08644999999978609</v>
      </c>
      <c r="J82" s="134">
        <f>(H82/G82*100)-100</f>
        <v>-0.0019951534733451126</v>
      </c>
      <c r="K82" s="117"/>
      <c r="L82" s="24"/>
      <c r="M82" s="336"/>
      <c r="N82" s="201"/>
      <c r="O82" s="57"/>
      <c r="P82" s="61"/>
      <c r="Q82" s="2004"/>
      <c r="R82" s="2004"/>
      <c r="S82" s="61"/>
      <c r="T82" s="101"/>
      <c r="U82" s="186"/>
      <c r="V82" s="44"/>
      <c r="W82" s="44"/>
      <c r="X82" s="44"/>
      <c r="Y82" s="102"/>
      <c r="Z82" s="988">
        <f>SUM(Z83:Z86)</f>
        <v>4332913.55</v>
      </c>
    </row>
    <row r="83" spans="1:26" s="1" customFormat="1" ht="15.75" customHeight="1">
      <c r="A83" s="123"/>
      <c r="B83" s="39"/>
      <c r="C83" s="53"/>
      <c r="D83" s="41"/>
      <c r="E83" s="78"/>
      <c r="F83" s="940"/>
      <c r="G83" s="160"/>
      <c r="H83" s="31"/>
      <c r="I83" s="162"/>
      <c r="J83" s="132"/>
      <c r="K83" s="115"/>
      <c r="L83" s="53" t="s">
        <v>915</v>
      </c>
      <c r="M83" s="344" t="s">
        <v>1020</v>
      </c>
      <c r="N83" s="202">
        <f>N81</f>
        <v>52679800</v>
      </c>
      <c r="O83" s="12" t="s">
        <v>928</v>
      </c>
      <c r="P83" s="11" t="s">
        <v>906</v>
      </c>
      <c r="Q83" s="158">
        <v>2.385</v>
      </c>
      <c r="R83" s="98" t="s">
        <v>922</v>
      </c>
      <c r="S83" s="58"/>
      <c r="T83" s="103"/>
      <c r="U83" s="120"/>
      <c r="V83" s="9"/>
      <c r="W83" s="9"/>
      <c r="X83" s="9"/>
      <c r="Y83" s="10" t="s">
        <v>919</v>
      </c>
      <c r="Z83" s="104">
        <f>N83*Q83/100</f>
        <v>1256413.2299999997</v>
      </c>
    </row>
    <row r="84" spans="1:26" s="1" customFormat="1" ht="15.75" customHeight="1">
      <c r="A84" s="123"/>
      <c r="B84" s="39"/>
      <c r="C84" s="53"/>
      <c r="D84" s="41"/>
      <c r="E84" s="78"/>
      <c r="F84" s="940"/>
      <c r="G84" s="160"/>
      <c r="H84" s="31"/>
      <c r="I84" s="162"/>
      <c r="J84" s="132"/>
      <c r="K84" s="115"/>
      <c r="L84" s="53" t="s">
        <v>915</v>
      </c>
      <c r="M84" s="344" t="s">
        <v>1019</v>
      </c>
      <c r="N84" s="202">
        <f>N81</f>
        <v>52679800</v>
      </c>
      <c r="O84" s="12" t="s">
        <v>928</v>
      </c>
      <c r="P84" s="11" t="s">
        <v>906</v>
      </c>
      <c r="Q84" s="146">
        <v>4.5</v>
      </c>
      <c r="R84" s="98" t="s">
        <v>922</v>
      </c>
      <c r="S84" s="58"/>
      <c r="T84" s="103"/>
      <c r="U84" s="120"/>
      <c r="V84" s="9"/>
      <c r="W84" s="9"/>
      <c r="X84" s="9"/>
      <c r="Y84" s="10" t="s">
        <v>919</v>
      </c>
      <c r="Z84" s="104">
        <f>N84*Q84/100</f>
        <v>2370591</v>
      </c>
    </row>
    <row r="85" spans="1:26" s="1" customFormat="1" ht="15.75" customHeight="1">
      <c r="A85" s="123"/>
      <c r="B85" s="39"/>
      <c r="C85" s="53"/>
      <c r="D85" s="41"/>
      <c r="E85" s="78"/>
      <c r="F85" s="940"/>
      <c r="G85" s="160"/>
      <c r="H85" s="31"/>
      <c r="I85" s="162"/>
      <c r="J85" s="132"/>
      <c r="K85" s="115"/>
      <c r="L85" s="53" t="s">
        <v>915</v>
      </c>
      <c r="M85" s="344" t="s">
        <v>1018</v>
      </c>
      <c r="N85" s="202">
        <f>N81</f>
        <v>52679800</v>
      </c>
      <c r="O85" s="12" t="s">
        <v>928</v>
      </c>
      <c r="P85" s="11" t="s">
        <v>906</v>
      </c>
      <c r="Q85" s="146">
        <v>0.7</v>
      </c>
      <c r="R85" s="98" t="s">
        <v>922</v>
      </c>
      <c r="S85" s="58"/>
      <c r="T85" s="103"/>
      <c r="U85" s="120"/>
      <c r="V85" s="9"/>
      <c r="W85" s="9"/>
      <c r="X85" s="9"/>
      <c r="Y85" s="10" t="s">
        <v>919</v>
      </c>
      <c r="Z85" s="104">
        <f>N85*Q85/100</f>
        <v>368758.6</v>
      </c>
    </row>
    <row r="86" spans="1:26" s="1" customFormat="1" ht="15.75" customHeight="1">
      <c r="A86" s="123"/>
      <c r="B86" s="41"/>
      <c r="C86" s="53"/>
      <c r="D86" s="41"/>
      <c r="E86" s="80"/>
      <c r="F86" s="940"/>
      <c r="G86" s="160"/>
      <c r="H86" s="31"/>
      <c r="I86" s="162"/>
      <c r="J86" s="132"/>
      <c r="K86" s="115"/>
      <c r="L86" s="53" t="s">
        <v>915</v>
      </c>
      <c r="M86" s="344" t="s">
        <v>1017</v>
      </c>
      <c r="N86" s="202">
        <f>N81</f>
        <v>52679800</v>
      </c>
      <c r="O86" s="12" t="s">
        <v>928</v>
      </c>
      <c r="P86" s="11" t="s">
        <v>906</v>
      </c>
      <c r="Q86" s="146">
        <v>0.64</v>
      </c>
      <c r="R86" s="98" t="s">
        <v>922</v>
      </c>
      <c r="S86" s="58"/>
      <c r="T86" s="103"/>
      <c r="U86" s="120"/>
      <c r="V86" s="9"/>
      <c r="W86" s="9"/>
      <c r="X86" s="9"/>
      <c r="Y86" s="10" t="s">
        <v>919</v>
      </c>
      <c r="Z86" s="104">
        <f>N86*Q86/100</f>
        <v>337150.72</v>
      </c>
    </row>
    <row r="87" spans="1:26" s="1" customFormat="1" ht="15.75" customHeight="1">
      <c r="A87" s="122"/>
      <c r="B87" s="41"/>
      <c r="C87" s="42">
        <v>11</v>
      </c>
      <c r="D87" s="72" t="s">
        <v>1010</v>
      </c>
      <c r="E87" s="1976" t="s">
        <v>905</v>
      </c>
      <c r="F87" s="1972"/>
      <c r="G87" s="69">
        <f>SUM(G88,G89,G90,G91)</f>
        <v>28578.1</v>
      </c>
      <c r="H87" s="69">
        <f>SUM(H88,H89,H90,H91)</f>
        <v>28578.155454545456</v>
      </c>
      <c r="I87" s="28">
        <f>(H87-G87)</f>
        <v>0.055454545457905624</v>
      </c>
      <c r="J87" s="133">
        <f>(H87/G87*100)-100</f>
        <v>0.00019404559945712663</v>
      </c>
      <c r="K87" s="116"/>
      <c r="L87" s="165"/>
      <c r="M87" s="321"/>
      <c r="N87" s="108"/>
      <c r="O87" s="125"/>
      <c r="P87" s="23"/>
      <c r="Q87" s="156"/>
      <c r="R87" s="37"/>
      <c r="S87" s="125"/>
      <c r="T87" s="108"/>
      <c r="U87" s="208"/>
      <c r="V87" s="125"/>
      <c r="W87" s="125"/>
      <c r="X87" s="125"/>
      <c r="Y87" s="36"/>
      <c r="Z87" s="967"/>
    </row>
    <row r="88" spans="1:26" s="1" customFormat="1" ht="15.75" customHeight="1">
      <c r="A88" s="123"/>
      <c r="B88" s="170"/>
      <c r="C88" s="53"/>
      <c r="D88" s="41" t="s">
        <v>1009</v>
      </c>
      <c r="E88" s="78" t="s">
        <v>84</v>
      </c>
      <c r="F88" s="940" t="s">
        <v>180</v>
      </c>
      <c r="G88" s="137">
        <v>14412</v>
      </c>
      <c r="H88" s="30">
        <f>Z88/1000</f>
        <v>14412</v>
      </c>
      <c r="I88" s="34">
        <f>(H88-G88)</f>
        <v>0</v>
      </c>
      <c r="J88" s="132">
        <f>(H88/G88*100)-100</f>
        <v>0</v>
      </c>
      <c r="K88" s="115"/>
      <c r="L88" s="53" t="s">
        <v>915</v>
      </c>
      <c r="M88" s="339" t="s">
        <v>1059</v>
      </c>
      <c r="N88" s="139">
        <v>1201000</v>
      </c>
      <c r="O88" s="10" t="s">
        <v>918</v>
      </c>
      <c r="P88" s="11" t="s">
        <v>906</v>
      </c>
      <c r="Q88" s="152">
        <v>1</v>
      </c>
      <c r="R88" s="97" t="s">
        <v>920</v>
      </c>
      <c r="S88" s="11" t="s">
        <v>906</v>
      </c>
      <c r="T88" s="97">
        <v>12</v>
      </c>
      <c r="U88" s="237" t="s">
        <v>955</v>
      </c>
      <c r="V88" s="98"/>
      <c r="W88" s="98"/>
      <c r="X88" s="98"/>
      <c r="Y88" s="10" t="s">
        <v>919</v>
      </c>
      <c r="Z88" s="989">
        <f>N88*Q88*T88</f>
        <v>14412000</v>
      </c>
    </row>
    <row r="89" spans="1:26" s="1" customFormat="1" ht="15.75" customHeight="1">
      <c r="A89" s="123"/>
      <c r="B89" s="170"/>
      <c r="C89" s="53"/>
      <c r="D89" s="41"/>
      <c r="E89" s="51" t="s">
        <v>85</v>
      </c>
      <c r="F89" s="796" t="s">
        <v>182</v>
      </c>
      <c r="G89" s="145">
        <v>9948</v>
      </c>
      <c r="H89" s="27">
        <f>Z89/1000</f>
        <v>9948</v>
      </c>
      <c r="I89" s="28">
        <f>(H89-G89)</f>
        <v>0</v>
      </c>
      <c r="J89" s="133">
        <f>(H89/G89*100)-100</f>
        <v>0</v>
      </c>
      <c r="K89" s="116"/>
      <c r="L89" s="17" t="s">
        <v>915</v>
      </c>
      <c r="M89" s="345" t="s">
        <v>1060</v>
      </c>
      <c r="N89" s="108">
        <v>829000</v>
      </c>
      <c r="O89" s="37" t="s">
        <v>918</v>
      </c>
      <c r="P89" s="38" t="s">
        <v>906</v>
      </c>
      <c r="Q89" s="156">
        <v>12</v>
      </c>
      <c r="R89" s="100" t="s">
        <v>930</v>
      </c>
      <c r="S89" s="38"/>
      <c r="T89" s="100"/>
      <c r="U89" s="239"/>
      <c r="V89" s="140"/>
      <c r="W89" s="140"/>
      <c r="X89" s="140"/>
      <c r="Y89" s="37" t="s">
        <v>919</v>
      </c>
      <c r="Z89" s="990">
        <f>N89*Q89</f>
        <v>9948000</v>
      </c>
    </row>
    <row r="90" spans="1:26" s="1" customFormat="1" ht="15.75" customHeight="1" thickBot="1">
      <c r="A90" s="1623"/>
      <c r="B90" s="1650"/>
      <c r="C90" s="1595"/>
      <c r="D90" s="972"/>
      <c r="E90" s="1625" t="s">
        <v>86</v>
      </c>
      <c r="F90" s="984" t="s">
        <v>183</v>
      </c>
      <c r="G90" s="1651">
        <v>2214.5</v>
      </c>
      <c r="H90" s="1612">
        <f>Z90/1000</f>
        <v>2214.5454545454545</v>
      </c>
      <c r="I90" s="1614">
        <f>(H90-G90)</f>
        <v>0.045454545454504114</v>
      </c>
      <c r="J90" s="1628">
        <f>(H90/G90*100)-100</f>
        <v>0.0020525872862720007</v>
      </c>
      <c r="K90" s="977"/>
      <c r="L90" s="1627" t="s">
        <v>915</v>
      </c>
      <c r="M90" s="1652" t="str">
        <f>F90</f>
        <v>퇴직금 및 적립금</v>
      </c>
      <c r="N90" s="1653">
        <f>Z88+Z89</f>
        <v>24360000</v>
      </c>
      <c r="O90" s="1654" t="s">
        <v>927</v>
      </c>
      <c r="P90" s="900" t="s">
        <v>906</v>
      </c>
      <c r="Q90" s="1631">
        <v>11</v>
      </c>
      <c r="R90" s="981" t="s">
        <v>921</v>
      </c>
      <c r="S90" s="900"/>
      <c r="T90" s="1632"/>
      <c r="U90" s="1655"/>
      <c r="V90" s="1633"/>
      <c r="W90" s="1633"/>
      <c r="X90" s="1633"/>
      <c r="Y90" s="899" t="s">
        <v>919</v>
      </c>
      <c r="Z90" s="1656">
        <f>N90/Q90</f>
        <v>2214545.4545454546</v>
      </c>
    </row>
    <row r="91" spans="1:26" s="1" customFormat="1" ht="15.75" customHeight="1">
      <c r="A91" s="123"/>
      <c r="B91" s="41"/>
      <c r="C91" s="53"/>
      <c r="D91" s="41"/>
      <c r="E91" s="78" t="s">
        <v>87</v>
      </c>
      <c r="F91" s="940" t="s">
        <v>184</v>
      </c>
      <c r="G91" s="160">
        <v>2003.6</v>
      </c>
      <c r="H91" s="31">
        <f>Z91/1000</f>
        <v>2003.61</v>
      </c>
      <c r="I91" s="162">
        <f>(H91-G91)</f>
        <v>0.009999999999990905</v>
      </c>
      <c r="J91" s="132">
        <f>(H91/G91*100)-100</f>
        <v>0.0004991016170805551</v>
      </c>
      <c r="K91" s="115"/>
      <c r="L91" s="25"/>
      <c r="M91" s="344"/>
      <c r="N91" s="202"/>
      <c r="O91" s="12"/>
      <c r="P91" s="58"/>
      <c r="Q91" s="2026"/>
      <c r="R91" s="2026"/>
      <c r="S91" s="58"/>
      <c r="T91" s="103"/>
      <c r="U91" s="120"/>
      <c r="V91" s="9"/>
      <c r="W91" s="9"/>
      <c r="X91" s="9"/>
      <c r="Y91" s="10"/>
      <c r="Z91" s="991">
        <f>SUM(Z92:Z95)</f>
        <v>2003610</v>
      </c>
    </row>
    <row r="92" spans="1:26" s="1" customFormat="1" ht="15.75" customHeight="1">
      <c r="A92" s="123"/>
      <c r="B92" s="41"/>
      <c r="C92" s="53"/>
      <c r="D92" s="41"/>
      <c r="E92" s="78"/>
      <c r="F92" s="940"/>
      <c r="G92" s="160"/>
      <c r="H92" s="31"/>
      <c r="I92" s="162"/>
      <c r="J92" s="132"/>
      <c r="K92" s="115"/>
      <c r="L92" s="53" t="s">
        <v>915</v>
      </c>
      <c r="M92" s="344" t="s">
        <v>1020</v>
      </c>
      <c r="N92" s="202">
        <f>N90</f>
        <v>24360000</v>
      </c>
      <c r="O92" s="12" t="s">
        <v>928</v>
      </c>
      <c r="P92" s="11" t="s">
        <v>906</v>
      </c>
      <c r="Q92" s="158">
        <v>2.385</v>
      </c>
      <c r="R92" s="98" t="s">
        <v>922</v>
      </c>
      <c r="S92" s="58"/>
      <c r="T92" s="103"/>
      <c r="U92" s="120"/>
      <c r="V92" s="9"/>
      <c r="W92" s="9"/>
      <c r="X92" s="9"/>
      <c r="Y92" s="10" t="s">
        <v>919</v>
      </c>
      <c r="Z92" s="104">
        <f>N92*Q92/100</f>
        <v>580985.9999999999</v>
      </c>
    </row>
    <row r="93" spans="1:26" s="1" customFormat="1" ht="15.75" customHeight="1">
      <c r="A93" s="123"/>
      <c r="B93" s="41"/>
      <c r="C93" s="53"/>
      <c r="D93" s="41"/>
      <c r="E93" s="78"/>
      <c r="F93" s="940"/>
      <c r="G93" s="160"/>
      <c r="H93" s="31"/>
      <c r="I93" s="162"/>
      <c r="J93" s="132"/>
      <c r="K93" s="115"/>
      <c r="L93" s="53" t="s">
        <v>915</v>
      </c>
      <c r="M93" s="344" t="s">
        <v>1019</v>
      </c>
      <c r="N93" s="202">
        <f>N90</f>
        <v>24360000</v>
      </c>
      <c r="O93" s="12" t="s">
        <v>928</v>
      </c>
      <c r="P93" s="11" t="s">
        <v>906</v>
      </c>
      <c r="Q93" s="146">
        <v>4.5</v>
      </c>
      <c r="R93" s="98" t="s">
        <v>922</v>
      </c>
      <c r="S93" s="58"/>
      <c r="T93" s="103"/>
      <c r="U93" s="120"/>
      <c r="V93" s="9"/>
      <c r="W93" s="9"/>
      <c r="X93" s="9"/>
      <c r="Y93" s="10" t="s">
        <v>919</v>
      </c>
      <c r="Z93" s="104">
        <f>N93*Q93/100</f>
        <v>1096200</v>
      </c>
    </row>
    <row r="94" spans="1:26" s="1" customFormat="1" ht="15.75" customHeight="1">
      <c r="A94" s="123"/>
      <c r="B94" s="41"/>
      <c r="C94" s="53"/>
      <c r="D94" s="41"/>
      <c r="E94" s="78"/>
      <c r="F94" s="940"/>
      <c r="G94" s="160"/>
      <c r="H94" s="31"/>
      <c r="I94" s="162"/>
      <c r="J94" s="132"/>
      <c r="K94" s="115"/>
      <c r="L94" s="53" t="s">
        <v>915</v>
      </c>
      <c r="M94" s="344" t="s">
        <v>1018</v>
      </c>
      <c r="N94" s="202">
        <f>N90</f>
        <v>24360000</v>
      </c>
      <c r="O94" s="12" t="s">
        <v>928</v>
      </c>
      <c r="P94" s="11" t="s">
        <v>906</v>
      </c>
      <c r="Q94" s="146">
        <v>0.7</v>
      </c>
      <c r="R94" s="98" t="s">
        <v>922</v>
      </c>
      <c r="S94" s="58"/>
      <c r="T94" s="103"/>
      <c r="U94" s="120"/>
      <c r="V94" s="9"/>
      <c r="W94" s="9"/>
      <c r="X94" s="9"/>
      <c r="Y94" s="10" t="s">
        <v>919</v>
      </c>
      <c r="Z94" s="104">
        <f>N94*Q94/100</f>
        <v>170520</v>
      </c>
    </row>
    <row r="95" spans="1:26" s="1" customFormat="1" ht="15.75" customHeight="1">
      <c r="A95" s="123"/>
      <c r="B95" s="73"/>
      <c r="C95" s="48"/>
      <c r="D95" s="41"/>
      <c r="E95" s="78"/>
      <c r="F95" s="940"/>
      <c r="G95" s="160"/>
      <c r="H95" s="31"/>
      <c r="I95" s="162"/>
      <c r="J95" s="132"/>
      <c r="K95" s="115"/>
      <c r="L95" s="53" t="s">
        <v>915</v>
      </c>
      <c r="M95" s="346" t="s">
        <v>1017</v>
      </c>
      <c r="N95" s="203">
        <f>N90</f>
        <v>24360000</v>
      </c>
      <c r="O95" s="59" t="s">
        <v>928</v>
      </c>
      <c r="P95" s="22" t="s">
        <v>906</v>
      </c>
      <c r="Q95" s="166">
        <v>0.64</v>
      </c>
      <c r="R95" s="107" t="s">
        <v>922</v>
      </c>
      <c r="S95" s="60"/>
      <c r="T95" s="167"/>
      <c r="U95" s="177"/>
      <c r="V95" s="43"/>
      <c r="W95" s="43"/>
      <c r="X95" s="43"/>
      <c r="Y95" s="21" t="s">
        <v>919</v>
      </c>
      <c r="Z95" s="968">
        <f>N95*Q95/100</f>
        <v>155904</v>
      </c>
    </row>
    <row r="96" spans="1:26" s="67" customFormat="1" ht="17.25" customHeight="1">
      <c r="A96" s="1580"/>
      <c r="B96" s="948" t="s">
        <v>156</v>
      </c>
      <c r="C96" s="518"/>
      <c r="D96" s="2007" t="s">
        <v>942</v>
      </c>
      <c r="E96" s="2007"/>
      <c r="F96" s="2007"/>
      <c r="G96" s="1301">
        <f>SUM(G97,G103)</f>
        <v>55184</v>
      </c>
      <c r="H96" s="1301">
        <f>SUM(H97,H103)</f>
        <v>52184</v>
      </c>
      <c r="I96" s="408">
        <f>(H96-G96)</f>
        <v>-3000</v>
      </c>
      <c r="J96" s="1302">
        <f>(H96/G96*100)-100</f>
        <v>-5.436358364743398</v>
      </c>
      <c r="K96" s="1303"/>
      <c r="L96" s="1304"/>
      <c r="M96" s="953"/>
      <c r="N96" s="954"/>
      <c r="O96" s="955"/>
      <c r="P96" s="825"/>
      <c r="Q96" s="956"/>
      <c r="R96" s="957"/>
      <c r="S96" s="955"/>
      <c r="T96" s="954"/>
      <c r="U96" s="958"/>
      <c r="V96" s="955"/>
      <c r="W96" s="955"/>
      <c r="X96" s="955"/>
      <c r="Y96" s="959"/>
      <c r="Z96" s="960"/>
    </row>
    <row r="97" spans="1:26" ht="15.75" customHeight="1">
      <c r="A97" s="969"/>
      <c r="B97" s="72"/>
      <c r="C97" s="15">
        <v>12</v>
      </c>
      <c r="D97" s="72" t="s">
        <v>1011</v>
      </c>
      <c r="E97" s="1976" t="s">
        <v>905</v>
      </c>
      <c r="F97" s="1972"/>
      <c r="G97" s="69">
        <f>SUM(G98:G100)</f>
        <v>5700</v>
      </c>
      <c r="H97" s="69">
        <f>SUM(H98:H100)</f>
        <v>5700</v>
      </c>
      <c r="I97" s="28">
        <f>(H97-G97)</f>
        <v>0</v>
      </c>
      <c r="J97" s="133">
        <v>0</v>
      </c>
      <c r="K97" s="116"/>
      <c r="L97" s="165"/>
      <c r="M97" s="321"/>
      <c r="N97" s="108"/>
      <c r="O97" s="125"/>
      <c r="P97" s="23"/>
      <c r="Q97" s="156"/>
      <c r="R97" s="37"/>
      <c r="S97" s="125"/>
      <c r="T97" s="108"/>
      <c r="U97" s="208"/>
      <c r="V97" s="125"/>
      <c r="W97" s="125"/>
      <c r="X97" s="125"/>
      <c r="Y97" s="36"/>
      <c r="Z97" s="967"/>
    </row>
    <row r="98" spans="1:26" ht="15.75" customHeight="1">
      <c r="A98" s="969"/>
      <c r="B98" s="170"/>
      <c r="C98" s="13"/>
      <c r="D98" s="41" t="s">
        <v>1012</v>
      </c>
      <c r="E98" s="51">
        <v>121</v>
      </c>
      <c r="F98" s="796" t="s">
        <v>1061</v>
      </c>
      <c r="G98" s="69">
        <v>1200</v>
      </c>
      <c r="H98" s="27">
        <f>Z98/1000</f>
        <v>1200</v>
      </c>
      <c r="I98" s="28">
        <f>(H98-G98)</f>
        <v>0</v>
      </c>
      <c r="J98" s="133">
        <v>0</v>
      </c>
      <c r="K98" s="116"/>
      <c r="L98" s="17" t="s">
        <v>915</v>
      </c>
      <c r="M98" s="321" t="s">
        <v>1061</v>
      </c>
      <c r="N98" s="204">
        <v>100000</v>
      </c>
      <c r="O98" s="37" t="s">
        <v>918</v>
      </c>
      <c r="P98" s="38" t="s">
        <v>906</v>
      </c>
      <c r="Q98" s="156">
        <v>12</v>
      </c>
      <c r="R98" s="100" t="s">
        <v>932</v>
      </c>
      <c r="S98" s="38"/>
      <c r="T98" s="100"/>
      <c r="U98" s="239"/>
      <c r="V98" s="140"/>
      <c r="W98" s="140"/>
      <c r="X98" s="140"/>
      <c r="Y98" s="37" t="s">
        <v>919</v>
      </c>
      <c r="Z98" s="990">
        <f>N98*Q98</f>
        <v>1200000</v>
      </c>
    </row>
    <row r="99" spans="1:26" ht="15.75" customHeight="1">
      <c r="A99" s="969"/>
      <c r="B99" s="170"/>
      <c r="C99" s="13"/>
      <c r="D99" s="41"/>
      <c r="E99" s="80">
        <v>122</v>
      </c>
      <c r="F99" s="943" t="s">
        <v>185</v>
      </c>
      <c r="G99" s="46">
        <v>2400</v>
      </c>
      <c r="H99" s="31">
        <f>Z99/1000</f>
        <v>2400</v>
      </c>
      <c r="I99" s="35">
        <f>(H99-G99)</f>
        <v>0</v>
      </c>
      <c r="J99" s="131">
        <v>0</v>
      </c>
      <c r="K99" s="114"/>
      <c r="L99" s="26" t="s">
        <v>915</v>
      </c>
      <c r="M99" s="343" t="str">
        <f>F99</f>
        <v>직책보조비</v>
      </c>
      <c r="N99" s="200">
        <v>200000</v>
      </c>
      <c r="O99" s="56" t="s">
        <v>927</v>
      </c>
      <c r="P99" s="38" t="s">
        <v>906</v>
      </c>
      <c r="Q99" s="156">
        <v>12</v>
      </c>
      <c r="R99" s="49" t="s">
        <v>933</v>
      </c>
      <c r="S99" s="38"/>
      <c r="T99" s="100"/>
      <c r="U99" s="239"/>
      <c r="V99" s="140"/>
      <c r="W99" s="140"/>
      <c r="X99" s="140"/>
      <c r="Y99" s="37" t="s">
        <v>919</v>
      </c>
      <c r="Z99" s="990">
        <f>N99*Q99</f>
        <v>2400000</v>
      </c>
    </row>
    <row r="100" spans="1:26" ht="15.75" customHeight="1">
      <c r="A100" s="969"/>
      <c r="B100" s="41"/>
      <c r="C100" s="13"/>
      <c r="D100" s="41"/>
      <c r="E100" s="64">
        <v>123</v>
      </c>
      <c r="F100" s="797" t="s">
        <v>186</v>
      </c>
      <c r="G100" s="45">
        <v>2100</v>
      </c>
      <c r="H100" s="30">
        <f>Z100/1000</f>
        <v>2100</v>
      </c>
      <c r="I100" s="33">
        <f>(H100-G100)</f>
        <v>0</v>
      </c>
      <c r="J100" s="134">
        <v>0</v>
      </c>
      <c r="K100" s="117"/>
      <c r="L100" s="172"/>
      <c r="M100" s="330"/>
      <c r="N100" s="205"/>
      <c r="O100" s="173"/>
      <c r="P100" s="173"/>
      <c r="Q100" s="173"/>
      <c r="R100" s="173"/>
      <c r="S100" s="173"/>
      <c r="T100" s="173"/>
      <c r="U100" s="186"/>
      <c r="V100" s="173"/>
      <c r="W100" s="173"/>
      <c r="X100" s="173"/>
      <c r="Y100" s="173"/>
      <c r="Z100" s="992">
        <f>SUM(Z101:Z102)</f>
        <v>2100000</v>
      </c>
    </row>
    <row r="101" spans="1:26" ht="15.75" customHeight="1">
      <c r="A101" s="969"/>
      <c r="B101" s="41"/>
      <c r="C101" s="182"/>
      <c r="D101" s="41"/>
      <c r="E101" s="79"/>
      <c r="F101" s="940"/>
      <c r="G101" s="180"/>
      <c r="H101" s="54"/>
      <c r="I101" s="54"/>
      <c r="J101" s="132"/>
      <c r="K101" s="115"/>
      <c r="L101" s="53" t="s">
        <v>915</v>
      </c>
      <c r="M101" s="344" t="s">
        <v>1062</v>
      </c>
      <c r="N101" s="202">
        <v>300000</v>
      </c>
      <c r="O101" s="12" t="s">
        <v>928</v>
      </c>
      <c r="P101" s="11" t="s">
        <v>906</v>
      </c>
      <c r="Q101" s="157">
        <v>4</v>
      </c>
      <c r="R101" s="98" t="s">
        <v>934</v>
      </c>
      <c r="S101" s="58"/>
      <c r="T101" s="103"/>
      <c r="V101" s="9"/>
      <c r="W101" s="9"/>
      <c r="X101" s="9"/>
      <c r="Y101" s="10" t="s">
        <v>919</v>
      </c>
      <c r="Z101" s="99">
        <f>N101*Q101</f>
        <v>1200000</v>
      </c>
    </row>
    <row r="102" spans="1:26" ht="15.75" customHeight="1">
      <c r="A102" s="969"/>
      <c r="B102" s="41"/>
      <c r="C102" s="183"/>
      <c r="D102" s="73"/>
      <c r="E102" s="81"/>
      <c r="F102" s="799"/>
      <c r="G102" s="181"/>
      <c r="H102" s="179"/>
      <c r="I102" s="179"/>
      <c r="J102" s="131"/>
      <c r="K102" s="114"/>
      <c r="L102" s="48" t="s">
        <v>915</v>
      </c>
      <c r="M102" s="323" t="s">
        <v>1063</v>
      </c>
      <c r="N102" s="206">
        <v>3000</v>
      </c>
      <c r="O102" s="59" t="s">
        <v>928</v>
      </c>
      <c r="P102" s="22" t="s">
        <v>906</v>
      </c>
      <c r="Q102" s="175">
        <v>15</v>
      </c>
      <c r="R102" s="176" t="s">
        <v>935</v>
      </c>
      <c r="S102" s="22" t="s">
        <v>906</v>
      </c>
      <c r="T102" s="177">
        <v>20</v>
      </c>
      <c r="U102" s="177" t="s">
        <v>957</v>
      </c>
      <c r="V102" s="178"/>
      <c r="W102" s="178"/>
      <c r="X102" s="178"/>
      <c r="Y102" s="21" t="s">
        <v>919</v>
      </c>
      <c r="Z102" s="966">
        <f>N102*Q102*T102</f>
        <v>900000</v>
      </c>
    </row>
    <row r="103" spans="1:26" ht="15.75" customHeight="1">
      <c r="A103" s="969"/>
      <c r="B103" s="41"/>
      <c r="C103" s="15">
        <v>13</v>
      </c>
      <c r="D103" s="72" t="s">
        <v>155</v>
      </c>
      <c r="E103" s="1976" t="s">
        <v>905</v>
      </c>
      <c r="F103" s="1972"/>
      <c r="G103" s="69">
        <f>SUM(G104:G129)</f>
        <v>49484</v>
      </c>
      <c r="H103" s="69">
        <f>SUM(H104:H129)</f>
        <v>46484</v>
      </c>
      <c r="I103" s="28">
        <f>(H103-G103)</f>
        <v>-3000</v>
      </c>
      <c r="J103" s="133">
        <f>(H103/G103*100)-100</f>
        <v>-6.0625656777948365</v>
      </c>
      <c r="K103" s="116"/>
      <c r="L103" s="165"/>
      <c r="M103" s="321"/>
      <c r="N103" s="108"/>
      <c r="O103" s="125"/>
      <c r="P103" s="23"/>
      <c r="Q103" s="156"/>
      <c r="R103" s="37"/>
      <c r="S103" s="125"/>
      <c r="T103" s="108"/>
      <c r="U103" s="208"/>
      <c r="V103" s="125"/>
      <c r="W103" s="125"/>
      <c r="X103" s="125"/>
      <c r="Y103" s="36"/>
      <c r="Z103" s="967"/>
    </row>
    <row r="104" spans="1:26" ht="15.75" customHeight="1">
      <c r="A104" s="969"/>
      <c r="B104" s="170"/>
      <c r="C104" s="13"/>
      <c r="D104" s="41" t="s">
        <v>156</v>
      </c>
      <c r="E104" s="51">
        <v>131</v>
      </c>
      <c r="F104" s="796" t="s">
        <v>187</v>
      </c>
      <c r="G104" s="69">
        <v>1260</v>
      </c>
      <c r="H104" s="27">
        <f>Z104/1000</f>
        <v>1260</v>
      </c>
      <c r="I104" s="28">
        <f>(H104-G104)</f>
        <v>0</v>
      </c>
      <c r="J104" s="133">
        <f>(H104/G104*100)-100</f>
        <v>0</v>
      </c>
      <c r="K104" s="116"/>
      <c r="L104" s="17" t="s">
        <v>915</v>
      </c>
      <c r="M104" s="321" t="s">
        <v>88</v>
      </c>
      <c r="N104" s="204">
        <v>3500</v>
      </c>
      <c r="O104" s="37" t="s">
        <v>918</v>
      </c>
      <c r="P104" s="38" t="s">
        <v>906</v>
      </c>
      <c r="Q104" s="156">
        <v>6</v>
      </c>
      <c r="R104" s="100" t="s">
        <v>935</v>
      </c>
      <c r="S104" s="38" t="s">
        <v>906</v>
      </c>
      <c r="T104" s="100">
        <v>5</v>
      </c>
      <c r="U104" s="239" t="s">
        <v>957</v>
      </c>
      <c r="V104" s="38" t="s">
        <v>906</v>
      </c>
      <c r="W104" s="140">
        <v>12</v>
      </c>
      <c r="X104" s="140" t="s">
        <v>932</v>
      </c>
      <c r="Y104" s="37" t="s">
        <v>919</v>
      </c>
      <c r="Z104" s="990">
        <f>N104*Q104*T104*W104</f>
        <v>1260000</v>
      </c>
    </row>
    <row r="105" spans="1:26" ht="15.75" customHeight="1">
      <c r="A105" s="969"/>
      <c r="B105" s="41"/>
      <c r="C105" s="13"/>
      <c r="D105" s="41"/>
      <c r="E105" s="64">
        <v>132</v>
      </c>
      <c r="F105" s="797" t="s">
        <v>188</v>
      </c>
      <c r="G105" s="45">
        <v>11744</v>
      </c>
      <c r="H105" s="30">
        <f>Z105/1000</f>
        <v>12944</v>
      </c>
      <c r="I105" s="33">
        <f>(H105-G105)</f>
        <v>1200</v>
      </c>
      <c r="J105" s="134">
        <f>(H105/G105*100)-100</f>
        <v>10.217983651226149</v>
      </c>
      <c r="K105" s="117"/>
      <c r="L105" s="172"/>
      <c r="M105" s="330"/>
      <c r="N105" s="205"/>
      <c r="O105" s="173"/>
      <c r="P105" s="173"/>
      <c r="Q105" s="173"/>
      <c r="R105" s="173"/>
      <c r="S105" s="173"/>
      <c r="T105" s="173"/>
      <c r="U105" s="186"/>
      <c r="V105" s="173"/>
      <c r="W105" s="173"/>
      <c r="X105" s="173"/>
      <c r="Y105" s="173"/>
      <c r="Z105" s="992">
        <f>SUM(Z106:Z111)</f>
        <v>12944000</v>
      </c>
    </row>
    <row r="106" spans="1:26" ht="15.75" customHeight="1">
      <c r="A106" s="969"/>
      <c r="B106" s="41"/>
      <c r="C106" s="182"/>
      <c r="D106" s="41"/>
      <c r="E106" s="79">
        <v>133</v>
      </c>
      <c r="F106" s="940" t="s">
        <v>189</v>
      </c>
      <c r="G106" s="180"/>
      <c r="H106" s="54"/>
      <c r="I106" s="54"/>
      <c r="J106" s="132"/>
      <c r="K106" s="115"/>
      <c r="L106" s="53" t="s">
        <v>915</v>
      </c>
      <c r="M106" s="344" t="s">
        <v>1064</v>
      </c>
      <c r="N106" s="202">
        <v>400000</v>
      </c>
      <c r="O106" s="12" t="s">
        <v>928</v>
      </c>
      <c r="P106" s="11" t="s">
        <v>906</v>
      </c>
      <c r="Q106" s="157">
        <v>12</v>
      </c>
      <c r="R106" s="98" t="s">
        <v>932</v>
      </c>
      <c r="S106" s="58"/>
      <c r="T106" s="103"/>
      <c r="V106" s="9"/>
      <c r="W106" s="9"/>
      <c r="X106" s="9"/>
      <c r="Y106" s="10" t="s">
        <v>919</v>
      </c>
      <c r="Z106" s="99">
        <f aca="true" t="shared" si="2" ref="Z106:Z111">N106*Q106</f>
        <v>4800000</v>
      </c>
    </row>
    <row r="107" spans="1:26" ht="15.75" customHeight="1">
      <c r="A107" s="969"/>
      <c r="B107" s="41"/>
      <c r="C107" s="182"/>
      <c r="D107" s="41"/>
      <c r="E107" s="79"/>
      <c r="F107" s="940"/>
      <c r="G107" s="180"/>
      <c r="H107" s="54"/>
      <c r="I107" s="54"/>
      <c r="J107" s="132"/>
      <c r="K107" s="115"/>
      <c r="L107" s="53" t="s">
        <v>915</v>
      </c>
      <c r="M107" s="344" t="s">
        <v>1065</v>
      </c>
      <c r="N107" s="202">
        <v>100000</v>
      </c>
      <c r="O107" s="12" t="s">
        <v>928</v>
      </c>
      <c r="P107" s="11" t="s">
        <v>906</v>
      </c>
      <c r="Q107" s="157">
        <v>12</v>
      </c>
      <c r="R107" s="98" t="s">
        <v>932</v>
      </c>
      <c r="S107" s="58"/>
      <c r="T107" s="103"/>
      <c r="V107" s="9"/>
      <c r="W107" s="9"/>
      <c r="X107" s="9"/>
      <c r="Y107" s="10"/>
      <c r="Z107" s="99">
        <f t="shared" si="2"/>
        <v>1200000</v>
      </c>
    </row>
    <row r="108" spans="1:26" ht="15.75" customHeight="1">
      <c r="A108" s="969"/>
      <c r="B108" s="41"/>
      <c r="C108" s="182"/>
      <c r="D108" s="41"/>
      <c r="E108" s="79"/>
      <c r="F108" s="940"/>
      <c r="G108" s="180"/>
      <c r="H108" s="54"/>
      <c r="I108" s="54"/>
      <c r="J108" s="132"/>
      <c r="K108" s="115"/>
      <c r="L108" s="53" t="s">
        <v>915</v>
      </c>
      <c r="M108" s="344" t="s">
        <v>1066</v>
      </c>
      <c r="N108" s="202">
        <v>100000</v>
      </c>
      <c r="O108" s="12" t="s">
        <v>928</v>
      </c>
      <c r="P108" s="11" t="s">
        <v>906</v>
      </c>
      <c r="Q108" s="157">
        <v>12</v>
      </c>
      <c r="R108" s="98" t="s">
        <v>932</v>
      </c>
      <c r="S108" s="58"/>
      <c r="T108" s="103"/>
      <c r="V108" s="9"/>
      <c r="W108" s="9"/>
      <c r="X108" s="9"/>
      <c r="Y108" s="10"/>
      <c r="Z108" s="99">
        <f t="shared" si="2"/>
        <v>1200000</v>
      </c>
    </row>
    <row r="109" spans="1:26" ht="15.75" customHeight="1">
      <c r="A109" s="969"/>
      <c r="B109" s="41"/>
      <c r="C109" s="182"/>
      <c r="D109" s="41"/>
      <c r="E109" s="79"/>
      <c r="F109" s="940"/>
      <c r="G109" s="180"/>
      <c r="H109" s="54"/>
      <c r="I109" s="54"/>
      <c r="J109" s="132"/>
      <c r="K109" s="115"/>
      <c r="L109" s="53" t="s">
        <v>915</v>
      </c>
      <c r="M109" s="344" t="s">
        <v>1067</v>
      </c>
      <c r="N109" s="202">
        <v>12000</v>
      </c>
      <c r="O109" s="12" t="s">
        <v>928</v>
      </c>
      <c r="P109" s="11" t="s">
        <v>906</v>
      </c>
      <c r="Q109" s="157">
        <v>12</v>
      </c>
      <c r="R109" s="98" t="s">
        <v>932</v>
      </c>
      <c r="S109" s="58"/>
      <c r="T109" s="103"/>
      <c r="V109" s="9"/>
      <c r="W109" s="9"/>
      <c r="X109" s="9"/>
      <c r="Y109" s="10"/>
      <c r="Z109" s="99">
        <f t="shared" si="2"/>
        <v>144000</v>
      </c>
    </row>
    <row r="110" spans="1:26" ht="15.75" customHeight="1">
      <c r="A110" s="969"/>
      <c r="B110" s="41"/>
      <c r="C110" s="182"/>
      <c r="D110" s="41"/>
      <c r="E110" s="79"/>
      <c r="F110" s="940"/>
      <c r="G110" s="180"/>
      <c r="H110" s="54"/>
      <c r="I110" s="54"/>
      <c r="J110" s="132"/>
      <c r="K110" s="115"/>
      <c r="L110" s="53" t="s">
        <v>915</v>
      </c>
      <c r="M110" s="344" t="s">
        <v>954</v>
      </c>
      <c r="N110" s="202">
        <v>300000</v>
      </c>
      <c r="O110" s="12" t="s">
        <v>928</v>
      </c>
      <c r="P110" s="11" t="s">
        <v>906</v>
      </c>
      <c r="Q110" s="157">
        <v>12</v>
      </c>
      <c r="R110" s="98" t="s">
        <v>932</v>
      </c>
      <c r="S110" s="58"/>
      <c r="T110" s="103"/>
      <c r="V110" s="9"/>
      <c r="W110" s="9"/>
      <c r="X110" s="9"/>
      <c r="Y110" s="10"/>
      <c r="Z110" s="99">
        <f t="shared" si="2"/>
        <v>3600000</v>
      </c>
    </row>
    <row r="111" spans="1:26" ht="15.75" customHeight="1">
      <c r="A111" s="969"/>
      <c r="B111" s="41"/>
      <c r="C111" s="182"/>
      <c r="D111" s="41"/>
      <c r="E111" s="81"/>
      <c r="F111" s="799"/>
      <c r="G111" s="181"/>
      <c r="H111" s="179"/>
      <c r="I111" s="179"/>
      <c r="J111" s="131"/>
      <c r="K111" s="114"/>
      <c r="L111" s="53" t="s">
        <v>915</v>
      </c>
      <c r="M111" s="344" t="s">
        <v>1068</v>
      </c>
      <c r="N111" s="202">
        <v>2000000</v>
      </c>
      <c r="O111" s="12" t="s">
        <v>928</v>
      </c>
      <c r="P111" s="11" t="s">
        <v>906</v>
      </c>
      <c r="Q111" s="157">
        <v>1</v>
      </c>
      <c r="R111" s="98" t="s">
        <v>933</v>
      </c>
      <c r="S111" s="58"/>
      <c r="T111" s="103"/>
      <c r="V111" s="9"/>
      <c r="W111" s="9"/>
      <c r="X111" s="9"/>
      <c r="Y111" s="10"/>
      <c r="Z111" s="99">
        <f t="shared" si="2"/>
        <v>2000000</v>
      </c>
    </row>
    <row r="112" spans="1:26" s="1" customFormat="1" ht="15.75" customHeight="1">
      <c r="A112" s="838"/>
      <c r="B112" s="41"/>
      <c r="C112" s="40"/>
      <c r="D112" s="41"/>
      <c r="E112" s="169">
        <v>134</v>
      </c>
      <c r="F112" s="797" t="s">
        <v>190</v>
      </c>
      <c r="G112" s="190">
        <v>26400</v>
      </c>
      <c r="H112" s="30">
        <f>Z112/1000</f>
        <v>22200</v>
      </c>
      <c r="I112" s="33">
        <f>(H112-G112)</f>
        <v>-4200</v>
      </c>
      <c r="J112" s="134">
        <f>(H112/G112*100)-100</f>
        <v>-15.909090909090907</v>
      </c>
      <c r="K112" s="187"/>
      <c r="L112" s="169"/>
      <c r="M112" s="330"/>
      <c r="N112" s="207"/>
      <c r="O112" s="142"/>
      <c r="P112" s="47"/>
      <c r="Q112" s="184"/>
      <c r="R112" s="185"/>
      <c r="S112" s="50"/>
      <c r="T112" s="186"/>
      <c r="U112" s="186"/>
      <c r="V112" s="50"/>
      <c r="W112" s="50"/>
      <c r="X112" s="50"/>
      <c r="Y112" s="50"/>
      <c r="Z112" s="993">
        <f>SUM(Z113:Z118)</f>
        <v>22200000</v>
      </c>
    </row>
    <row r="113" spans="1:26" s="1" customFormat="1" ht="15.75" customHeight="1">
      <c r="A113" s="838"/>
      <c r="B113" s="41"/>
      <c r="C113" s="40"/>
      <c r="D113" s="41"/>
      <c r="E113" s="40"/>
      <c r="F113" s="940"/>
      <c r="G113" s="191"/>
      <c r="H113" s="40"/>
      <c r="I113" s="40"/>
      <c r="J113" s="132"/>
      <c r="K113" s="188"/>
      <c r="L113" s="53" t="s">
        <v>915</v>
      </c>
      <c r="M113" s="332" t="s">
        <v>1069</v>
      </c>
      <c r="N113" s="199">
        <v>100000</v>
      </c>
      <c r="O113" s="2" t="s">
        <v>931</v>
      </c>
      <c r="P113" s="11" t="s">
        <v>906</v>
      </c>
      <c r="Q113" s="171">
        <v>12</v>
      </c>
      <c r="R113" s="85" t="s">
        <v>932</v>
      </c>
      <c r="T113" s="120"/>
      <c r="U113" s="120"/>
      <c r="Z113" s="965">
        <f aca="true" t="shared" si="3" ref="Z113:Z118">N113*Q113</f>
        <v>1200000</v>
      </c>
    </row>
    <row r="114" spans="1:26" s="1" customFormat="1" ht="15.75" customHeight="1">
      <c r="A114" s="838"/>
      <c r="B114" s="41"/>
      <c r="C114" s="40"/>
      <c r="D114" s="41"/>
      <c r="E114" s="40"/>
      <c r="F114" s="940"/>
      <c r="G114" s="191"/>
      <c r="H114" s="40"/>
      <c r="I114" s="40"/>
      <c r="J114" s="132"/>
      <c r="K114" s="189"/>
      <c r="L114" s="53" t="s">
        <v>915</v>
      </c>
      <c r="M114" s="332" t="s">
        <v>1070</v>
      </c>
      <c r="N114" s="199">
        <v>400000</v>
      </c>
      <c r="O114" s="2" t="s">
        <v>931</v>
      </c>
      <c r="P114" s="11" t="s">
        <v>906</v>
      </c>
      <c r="Q114" s="171">
        <v>12</v>
      </c>
      <c r="R114" s="85" t="s">
        <v>932</v>
      </c>
      <c r="T114" s="120"/>
      <c r="U114" s="120"/>
      <c r="Z114" s="965">
        <f t="shared" si="3"/>
        <v>4800000</v>
      </c>
    </row>
    <row r="115" spans="1:26" s="1" customFormat="1" ht="15.75" customHeight="1">
      <c r="A115" s="838"/>
      <c r="B115" s="41"/>
      <c r="C115" s="40"/>
      <c r="D115" s="41"/>
      <c r="E115" s="40"/>
      <c r="F115" s="940"/>
      <c r="G115" s="191"/>
      <c r="H115" s="40"/>
      <c r="I115" s="40"/>
      <c r="J115" s="132"/>
      <c r="K115" s="188"/>
      <c r="L115" s="53" t="s">
        <v>915</v>
      </c>
      <c r="M115" s="332" t="s">
        <v>1071</v>
      </c>
      <c r="N115" s="199">
        <v>500000</v>
      </c>
      <c r="O115" s="2" t="s">
        <v>931</v>
      </c>
      <c r="P115" s="11" t="s">
        <v>906</v>
      </c>
      <c r="Q115" s="171">
        <v>12</v>
      </c>
      <c r="R115" s="85" t="s">
        <v>932</v>
      </c>
      <c r="T115" s="120"/>
      <c r="U115" s="120"/>
      <c r="Z115" s="965">
        <f t="shared" si="3"/>
        <v>6000000</v>
      </c>
    </row>
    <row r="116" spans="1:26" s="1" customFormat="1" ht="15.75" customHeight="1">
      <c r="A116" s="838"/>
      <c r="B116" s="41"/>
      <c r="C116" s="40"/>
      <c r="D116" s="41"/>
      <c r="E116" s="40"/>
      <c r="F116" s="940"/>
      <c r="G116" s="191"/>
      <c r="H116" s="40"/>
      <c r="I116" s="40"/>
      <c r="J116" s="132"/>
      <c r="K116" s="188"/>
      <c r="L116" s="53" t="s">
        <v>915</v>
      </c>
      <c r="M116" s="332" t="s">
        <v>1072</v>
      </c>
      <c r="N116" s="199">
        <v>300000</v>
      </c>
      <c r="O116" s="2" t="s">
        <v>931</v>
      </c>
      <c r="P116" s="11" t="s">
        <v>906</v>
      </c>
      <c r="Q116" s="171">
        <v>6</v>
      </c>
      <c r="R116" s="85" t="s">
        <v>932</v>
      </c>
      <c r="T116" s="120"/>
      <c r="U116" s="120"/>
      <c r="Z116" s="965">
        <f t="shared" si="3"/>
        <v>1800000</v>
      </c>
    </row>
    <row r="117" spans="1:26" s="1" customFormat="1" ht="15.75" customHeight="1">
      <c r="A117" s="838"/>
      <c r="B117" s="41"/>
      <c r="C117" s="40"/>
      <c r="D117" s="41"/>
      <c r="E117" s="40"/>
      <c r="F117" s="940"/>
      <c r="G117" s="191"/>
      <c r="H117" s="40"/>
      <c r="I117" s="40"/>
      <c r="J117" s="132"/>
      <c r="K117" s="188"/>
      <c r="L117" s="53" t="s">
        <v>915</v>
      </c>
      <c r="M117" s="332" t="s">
        <v>1073</v>
      </c>
      <c r="N117" s="199">
        <v>500000</v>
      </c>
      <c r="O117" s="2" t="s">
        <v>931</v>
      </c>
      <c r="P117" s="11" t="s">
        <v>906</v>
      </c>
      <c r="Q117" s="171">
        <v>12</v>
      </c>
      <c r="R117" s="85" t="s">
        <v>932</v>
      </c>
      <c r="T117" s="120"/>
      <c r="U117" s="120"/>
      <c r="Z117" s="965">
        <f t="shared" si="3"/>
        <v>6000000</v>
      </c>
    </row>
    <row r="118" spans="1:26" s="1" customFormat="1" ht="15.75" customHeight="1" thickBot="1">
      <c r="A118" s="1934"/>
      <c r="B118" s="972"/>
      <c r="C118" s="1658"/>
      <c r="D118" s="972"/>
      <c r="E118" s="1658"/>
      <c r="F118" s="974"/>
      <c r="G118" s="1659"/>
      <c r="H118" s="1658"/>
      <c r="I118" s="1658"/>
      <c r="J118" s="1628"/>
      <c r="K118" s="1660"/>
      <c r="L118" s="1595" t="s">
        <v>915</v>
      </c>
      <c r="M118" s="1661" t="s">
        <v>1074</v>
      </c>
      <c r="N118" s="1662">
        <v>200000</v>
      </c>
      <c r="O118" s="1663" t="s">
        <v>931</v>
      </c>
      <c r="P118" s="900" t="s">
        <v>906</v>
      </c>
      <c r="Q118" s="1664">
        <v>12</v>
      </c>
      <c r="R118" s="1665" t="s">
        <v>932</v>
      </c>
      <c r="S118" s="981"/>
      <c r="T118" s="982"/>
      <c r="U118" s="982"/>
      <c r="V118" s="981"/>
      <c r="W118" s="981"/>
      <c r="X118" s="981"/>
      <c r="Y118" s="981"/>
      <c r="Z118" s="1634">
        <f t="shared" si="3"/>
        <v>2400000</v>
      </c>
    </row>
    <row r="119" spans="1:26" s="1" customFormat="1" ht="15.75" customHeight="1">
      <c r="A119" s="838"/>
      <c r="B119" s="41"/>
      <c r="C119" s="40"/>
      <c r="D119" s="41"/>
      <c r="E119" s="40">
        <v>135</v>
      </c>
      <c r="F119" s="940" t="s">
        <v>191</v>
      </c>
      <c r="G119" s="191">
        <v>6000</v>
      </c>
      <c r="H119" s="514">
        <f>Z119/1000</f>
        <v>6000</v>
      </c>
      <c r="I119" s="34">
        <f>(H119-G119)</f>
        <v>0</v>
      </c>
      <c r="J119" s="963">
        <f>(H119/G119*100)-100</f>
        <v>0</v>
      </c>
      <c r="K119" s="188"/>
      <c r="L119" s="40"/>
      <c r="M119" s="316"/>
      <c r="N119" s="199"/>
      <c r="O119" s="2"/>
      <c r="P119" s="3"/>
      <c r="Q119" s="171"/>
      <c r="R119" s="85"/>
      <c r="T119" s="120"/>
      <c r="U119" s="120"/>
      <c r="Z119" s="1657">
        <f>SUM(Z120:Z123)</f>
        <v>6000000</v>
      </c>
    </row>
    <row r="120" spans="1:26" s="1" customFormat="1" ht="15.75" customHeight="1">
      <c r="A120" s="838"/>
      <c r="B120" s="41"/>
      <c r="C120" s="40"/>
      <c r="D120" s="41"/>
      <c r="E120" s="40"/>
      <c r="F120" s="940"/>
      <c r="G120" s="191"/>
      <c r="H120" s="534"/>
      <c r="I120" s="40"/>
      <c r="J120" s="963"/>
      <c r="K120" s="188"/>
      <c r="L120" s="53" t="s">
        <v>915</v>
      </c>
      <c r="M120" s="316" t="s">
        <v>1075</v>
      </c>
      <c r="N120" s="199">
        <v>180000</v>
      </c>
      <c r="O120" s="2" t="s">
        <v>918</v>
      </c>
      <c r="P120" s="11" t="s">
        <v>906</v>
      </c>
      <c r="Q120" s="171">
        <v>12</v>
      </c>
      <c r="R120" s="85" t="s">
        <v>924</v>
      </c>
      <c r="T120" s="120"/>
      <c r="U120" s="120"/>
      <c r="Z120" s="965">
        <f>N120*Q120</f>
        <v>2160000</v>
      </c>
    </row>
    <row r="121" spans="1:26" s="1" customFormat="1" ht="15.75" customHeight="1">
      <c r="A121" s="838"/>
      <c r="B121" s="41"/>
      <c r="C121" s="40"/>
      <c r="D121" s="41"/>
      <c r="E121" s="40"/>
      <c r="F121" s="940"/>
      <c r="G121" s="191"/>
      <c r="H121" s="534"/>
      <c r="I121" s="40"/>
      <c r="J121" s="963"/>
      <c r="K121" s="188"/>
      <c r="L121" s="53" t="s">
        <v>915</v>
      </c>
      <c r="M121" s="316" t="s">
        <v>1076</v>
      </c>
      <c r="N121" s="199">
        <v>300000</v>
      </c>
      <c r="O121" s="2" t="s">
        <v>918</v>
      </c>
      <c r="P121" s="11" t="s">
        <v>906</v>
      </c>
      <c r="Q121" s="171">
        <v>4</v>
      </c>
      <c r="R121" s="85" t="s">
        <v>925</v>
      </c>
      <c r="T121" s="120"/>
      <c r="U121" s="120"/>
      <c r="Z121" s="965">
        <f>N121*Q121</f>
        <v>1200000</v>
      </c>
    </row>
    <row r="122" spans="1:26" s="1" customFormat="1" ht="15.75" customHeight="1">
      <c r="A122" s="838"/>
      <c r="B122" s="41"/>
      <c r="C122" s="40"/>
      <c r="D122" s="41"/>
      <c r="E122" s="40"/>
      <c r="F122" s="940"/>
      <c r="G122" s="191"/>
      <c r="H122" s="534"/>
      <c r="I122" s="40"/>
      <c r="J122" s="963"/>
      <c r="K122" s="188"/>
      <c r="L122" s="53" t="s">
        <v>915</v>
      </c>
      <c r="M122" s="316" t="s">
        <v>1077</v>
      </c>
      <c r="N122" s="199">
        <v>1200000</v>
      </c>
      <c r="O122" s="2" t="s">
        <v>918</v>
      </c>
      <c r="P122" s="11" t="s">
        <v>906</v>
      </c>
      <c r="Q122" s="171">
        <v>2</v>
      </c>
      <c r="R122" s="85" t="s">
        <v>925</v>
      </c>
      <c r="T122" s="120"/>
      <c r="U122" s="120"/>
      <c r="Z122" s="965">
        <f>N122*Q122</f>
        <v>2400000</v>
      </c>
    </row>
    <row r="123" spans="1:26" s="1" customFormat="1" ht="15.75" customHeight="1">
      <c r="A123" s="838"/>
      <c r="B123" s="41"/>
      <c r="C123" s="40"/>
      <c r="D123" s="41"/>
      <c r="E123" s="63"/>
      <c r="F123" s="799"/>
      <c r="G123" s="192"/>
      <c r="H123" s="614"/>
      <c r="I123" s="40"/>
      <c r="J123" s="964"/>
      <c r="K123" s="189"/>
      <c r="L123" s="48" t="s">
        <v>915</v>
      </c>
      <c r="M123" s="347" t="s">
        <v>1078</v>
      </c>
      <c r="N123" s="206">
        <v>20000</v>
      </c>
      <c r="O123" s="174" t="s">
        <v>918</v>
      </c>
      <c r="P123" s="11" t="s">
        <v>906</v>
      </c>
      <c r="Q123" s="175">
        <v>12</v>
      </c>
      <c r="R123" s="176" t="s">
        <v>921</v>
      </c>
      <c r="S123" s="143"/>
      <c r="T123" s="177"/>
      <c r="U123" s="177"/>
      <c r="V123" s="143"/>
      <c r="W123" s="143"/>
      <c r="X123" s="143"/>
      <c r="Y123" s="143"/>
      <c r="Z123" s="966">
        <f>N123*Q123</f>
        <v>240000</v>
      </c>
    </row>
    <row r="124" spans="1:26" s="1" customFormat="1" ht="15.75" customHeight="1">
      <c r="A124" s="838"/>
      <c r="B124" s="41"/>
      <c r="C124" s="40"/>
      <c r="D124" s="41"/>
      <c r="E124" s="169">
        <v>136</v>
      </c>
      <c r="F124" s="797" t="s">
        <v>192</v>
      </c>
      <c r="G124" s="190">
        <v>2880</v>
      </c>
      <c r="H124" s="961">
        <f>Z124/1000</f>
        <v>2880</v>
      </c>
      <c r="I124" s="33">
        <f>(H124-G124)</f>
        <v>0</v>
      </c>
      <c r="J124" s="962">
        <f>(H124/G124*100)-100</f>
        <v>0</v>
      </c>
      <c r="K124" s="187"/>
      <c r="L124" s="169"/>
      <c r="M124" s="329"/>
      <c r="N124" s="207"/>
      <c r="O124" s="142"/>
      <c r="P124" s="47"/>
      <c r="Q124" s="184"/>
      <c r="R124" s="185"/>
      <c r="S124" s="50"/>
      <c r="T124" s="186"/>
      <c r="U124" s="186"/>
      <c r="V124" s="50"/>
      <c r="W124" s="50"/>
      <c r="X124" s="50"/>
      <c r="Y124" s="50"/>
      <c r="Z124" s="993">
        <f>SUM(Z125:Z125)</f>
        <v>2880000</v>
      </c>
    </row>
    <row r="125" spans="1:26" s="1" customFormat="1" ht="15.75" customHeight="1">
      <c r="A125" s="838"/>
      <c r="B125" s="41"/>
      <c r="C125" s="40"/>
      <c r="D125" s="41"/>
      <c r="E125" s="63"/>
      <c r="F125" s="799"/>
      <c r="G125" s="192"/>
      <c r="H125" s="614"/>
      <c r="I125" s="40"/>
      <c r="J125" s="964"/>
      <c r="K125" s="189"/>
      <c r="L125" s="48" t="s">
        <v>915</v>
      </c>
      <c r="M125" s="347" t="s">
        <v>1079</v>
      </c>
      <c r="N125" s="206">
        <v>240000</v>
      </c>
      <c r="O125" s="174" t="s">
        <v>918</v>
      </c>
      <c r="P125" s="11" t="s">
        <v>906</v>
      </c>
      <c r="Q125" s="175">
        <v>12</v>
      </c>
      <c r="R125" s="176" t="s">
        <v>921</v>
      </c>
      <c r="S125" s="143"/>
      <c r="T125" s="177"/>
      <c r="U125" s="177"/>
      <c r="V125" s="143"/>
      <c r="W125" s="143"/>
      <c r="X125" s="143"/>
      <c r="Y125" s="143"/>
      <c r="Z125" s="966">
        <f>N125*Q125</f>
        <v>2880000</v>
      </c>
    </row>
    <row r="126" spans="1:26" s="1" customFormat="1" ht="15.75" customHeight="1">
      <c r="A126" s="838"/>
      <c r="B126" s="41"/>
      <c r="C126" s="40"/>
      <c r="D126" s="41"/>
      <c r="E126" s="169">
        <v>137</v>
      </c>
      <c r="F126" s="797" t="s">
        <v>193</v>
      </c>
      <c r="G126" s="190">
        <v>1200</v>
      </c>
      <c r="H126" s="961">
        <f>Z126/1000</f>
        <v>1200</v>
      </c>
      <c r="I126" s="33">
        <f>(H126-G126)</f>
        <v>0</v>
      </c>
      <c r="J126" s="962">
        <f>(H126/G126*100)-100</f>
        <v>0</v>
      </c>
      <c r="K126" s="187"/>
      <c r="L126" s="169"/>
      <c r="M126" s="329"/>
      <c r="N126" s="207"/>
      <c r="O126" s="142"/>
      <c r="P126" s="47"/>
      <c r="Q126" s="184"/>
      <c r="R126" s="185"/>
      <c r="S126" s="50"/>
      <c r="T126" s="186"/>
      <c r="U126" s="186"/>
      <c r="V126" s="50"/>
      <c r="W126" s="50"/>
      <c r="X126" s="50"/>
      <c r="Y126" s="50"/>
      <c r="Z126" s="993">
        <f>SUM(Z127:Z129)</f>
        <v>1200000</v>
      </c>
    </row>
    <row r="127" spans="1:26" s="1" customFormat="1" ht="15.75" customHeight="1">
      <c r="A127" s="838"/>
      <c r="B127" s="41"/>
      <c r="C127" s="40"/>
      <c r="D127" s="41"/>
      <c r="E127" s="40"/>
      <c r="F127" s="940"/>
      <c r="G127" s="191"/>
      <c r="H127" s="534"/>
      <c r="I127" s="40"/>
      <c r="J127" s="963"/>
      <c r="K127" s="188"/>
      <c r="L127" s="53" t="s">
        <v>915</v>
      </c>
      <c r="M127" s="316" t="s">
        <v>1080</v>
      </c>
      <c r="N127" s="199">
        <v>200000</v>
      </c>
      <c r="O127" s="2" t="s">
        <v>918</v>
      </c>
      <c r="P127" s="11" t="s">
        <v>906</v>
      </c>
      <c r="Q127" s="171">
        <v>1</v>
      </c>
      <c r="R127" s="85" t="s">
        <v>925</v>
      </c>
      <c r="T127" s="120"/>
      <c r="U127" s="120"/>
      <c r="Z127" s="965">
        <f>N127*Q127</f>
        <v>200000</v>
      </c>
    </row>
    <row r="128" spans="1:26" s="1" customFormat="1" ht="15.75" customHeight="1">
      <c r="A128" s="838"/>
      <c r="B128" s="41"/>
      <c r="C128" s="40"/>
      <c r="D128" s="41"/>
      <c r="E128" s="40"/>
      <c r="F128" s="940"/>
      <c r="G128" s="191"/>
      <c r="H128" s="534"/>
      <c r="I128" s="40"/>
      <c r="J128" s="963"/>
      <c r="K128" s="188"/>
      <c r="L128" s="53" t="s">
        <v>915</v>
      </c>
      <c r="M128" s="316" t="s">
        <v>1081</v>
      </c>
      <c r="N128" s="199">
        <v>100000</v>
      </c>
      <c r="O128" s="2" t="s">
        <v>918</v>
      </c>
      <c r="P128" s="11" t="s">
        <v>906</v>
      </c>
      <c r="Q128" s="171">
        <v>4</v>
      </c>
      <c r="R128" s="85" t="s">
        <v>925</v>
      </c>
      <c r="T128" s="120"/>
      <c r="U128" s="120"/>
      <c r="Z128" s="965">
        <f>N128*Q128</f>
        <v>400000</v>
      </c>
    </row>
    <row r="129" spans="1:26" s="1" customFormat="1" ht="15.75" customHeight="1">
      <c r="A129" s="970"/>
      <c r="B129" s="73"/>
      <c r="C129" s="63"/>
      <c r="D129" s="73"/>
      <c r="E129" s="63"/>
      <c r="F129" s="799"/>
      <c r="G129" s="192"/>
      <c r="H129" s="614"/>
      <c r="I129" s="63"/>
      <c r="J129" s="964"/>
      <c r="K129" s="189"/>
      <c r="L129" s="48" t="s">
        <v>915</v>
      </c>
      <c r="M129" s="347" t="s">
        <v>1082</v>
      </c>
      <c r="N129" s="206">
        <v>50000</v>
      </c>
      <c r="O129" s="174" t="s">
        <v>918</v>
      </c>
      <c r="P129" s="22" t="s">
        <v>906</v>
      </c>
      <c r="Q129" s="175">
        <v>12</v>
      </c>
      <c r="R129" s="176" t="s">
        <v>89</v>
      </c>
      <c r="S129" s="143"/>
      <c r="T129" s="177"/>
      <c r="U129" s="177"/>
      <c r="V129" s="143"/>
      <c r="W129" s="143"/>
      <c r="X129" s="143"/>
      <c r="Y129" s="143"/>
      <c r="Z129" s="966">
        <f>N129*Q129</f>
        <v>600000</v>
      </c>
    </row>
    <row r="130" spans="1:26" s="67" customFormat="1" ht="17.25" customHeight="1">
      <c r="A130" s="947">
        <v>2</v>
      </c>
      <c r="B130" s="948" t="s">
        <v>154</v>
      </c>
      <c r="C130" s="518"/>
      <c r="D130" s="2019" t="s">
        <v>942</v>
      </c>
      <c r="E130" s="2019"/>
      <c r="F130" s="2019"/>
      <c r="G130" s="949">
        <f>SUM(G131,G146)</f>
        <v>85192</v>
      </c>
      <c r="H130" s="949">
        <f>SUM(H131,H146)</f>
        <v>69845.6</v>
      </c>
      <c r="I130" s="936">
        <f>(H130-G130)</f>
        <v>-15346.399999999994</v>
      </c>
      <c r="J130" s="950">
        <f>(H130/G130*100)-100</f>
        <v>-18.013898018593295</v>
      </c>
      <c r="K130" s="951"/>
      <c r="L130" s="952"/>
      <c r="M130" s="953"/>
      <c r="N130" s="954"/>
      <c r="O130" s="955"/>
      <c r="P130" s="825"/>
      <c r="Q130" s="956"/>
      <c r="R130" s="957"/>
      <c r="S130" s="955"/>
      <c r="T130" s="954"/>
      <c r="U130" s="958"/>
      <c r="V130" s="955"/>
      <c r="W130" s="955"/>
      <c r="X130" s="955"/>
      <c r="Y130" s="959"/>
      <c r="Z130" s="960"/>
    </row>
    <row r="131" spans="1:26" ht="15.75" customHeight="1">
      <c r="A131" s="969"/>
      <c r="B131" s="72" t="s">
        <v>1096</v>
      </c>
      <c r="C131" s="220">
        <v>21</v>
      </c>
      <c r="D131" s="72" t="s">
        <v>11</v>
      </c>
      <c r="E131" s="2005" t="s">
        <v>905</v>
      </c>
      <c r="F131" s="1972"/>
      <c r="G131" s="69">
        <f>SUM(G132:G138)</f>
        <v>74086</v>
      </c>
      <c r="H131" s="69">
        <f>SUM(H132:H138)</f>
        <v>58740</v>
      </c>
      <c r="I131" s="28">
        <f>(H131-G131)</f>
        <v>-15346</v>
      </c>
      <c r="J131" s="133">
        <f>(H131/G131*100)-100</f>
        <v>-20.7137650838215</v>
      </c>
      <c r="K131" s="116"/>
      <c r="L131" s="165"/>
      <c r="M131" s="321"/>
      <c r="N131" s="108"/>
      <c r="O131" s="125"/>
      <c r="P131" s="23"/>
      <c r="Q131" s="156"/>
      <c r="R131" s="37"/>
      <c r="S131" s="125"/>
      <c r="T131" s="108"/>
      <c r="U131" s="208"/>
      <c r="V131" s="125"/>
      <c r="W131" s="125"/>
      <c r="X131" s="125"/>
      <c r="Y131" s="36"/>
      <c r="Z131" s="967"/>
    </row>
    <row r="132" spans="1:26" ht="15.75" customHeight="1">
      <c r="A132" s="969"/>
      <c r="B132" s="41"/>
      <c r="C132" s="217"/>
      <c r="D132" s="41"/>
      <c r="E132" s="1249">
        <v>211</v>
      </c>
      <c r="F132" s="797" t="s">
        <v>1104</v>
      </c>
      <c r="G132" s="45">
        <v>61086</v>
      </c>
      <c r="H132" s="30">
        <f>Z132/1000</f>
        <v>46640</v>
      </c>
      <c r="I132" s="33">
        <f>(H132-G132)</f>
        <v>-14446</v>
      </c>
      <c r="J132" s="134">
        <f>(H132/G132*100)-100</f>
        <v>-23.648626526536347</v>
      </c>
      <c r="K132" s="117"/>
      <c r="L132" s="172"/>
      <c r="M132" s="330"/>
      <c r="N132" s="205"/>
      <c r="O132" s="173"/>
      <c r="P132" s="173"/>
      <c r="Q132" s="173"/>
      <c r="R132" s="173"/>
      <c r="S132" s="173"/>
      <c r="T132" s="173"/>
      <c r="U132" s="186"/>
      <c r="V132" s="173"/>
      <c r="W132" s="173"/>
      <c r="X132" s="173"/>
      <c r="Y132" s="173"/>
      <c r="Z132" s="992">
        <f>SUM(Z133:Z137)</f>
        <v>46640000</v>
      </c>
    </row>
    <row r="133" spans="1:26" ht="15.75" customHeight="1">
      <c r="A133" s="969"/>
      <c r="B133" s="41"/>
      <c r="D133" s="41"/>
      <c r="E133" s="995"/>
      <c r="F133" s="940"/>
      <c r="G133" s="180"/>
      <c r="H133" s="54"/>
      <c r="I133" s="54"/>
      <c r="J133" s="132"/>
      <c r="K133" s="115"/>
      <c r="L133" s="53" t="s">
        <v>915</v>
      </c>
      <c r="M133" s="344" t="s">
        <v>1083</v>
      </c>
      <c r="N133" s="202">
        <v>6820000</v>
      </c>
      <c r="O133" s="12" t="s">
        <v>928</v>
      </c>
      <c r="P133" s="11" t="s">
        <v>906</v>
      </c>
      <c r="Q133" s="157">
        <v>1</v>
      </c>
      <c r="R133" s="98" t="s">
        <v>933</v>
      </c>
      <c r="S133" s="58"/>
      <c r="T133" s="103"/>
      <c r="V133" s="9"/>
      <c r="W133" s="9"/>
      <c r="X133" s="9"/>
      <c r="Y133" s="10" t="s">
        <v>919</v>
      </c>
      <c r="Z133" s="99">
        <f>N133*Q133</f>
        <v>6820000</v>
      </c>
    </row>
    <row r="134" spans="1:26" ht="15.75" customHeight="1">
      <c r="A134" s="969"/>
      <c r="B134" s="41"/>
      <c r="D134" s="41"/>
      <c r="E134" s="995"/>
      <c r="F134" s="940"/>
      <c r="G134" s="180"/>
      <c r="H134" s="54"/>
      <c r="I134" s="54"/>
      <c r="J134" s="132"/>
      <c r="K134" s="115"/>
      <c r="L134" s="53" t="s">
        <v>915</v>
      </c>
      <c r="M134" s="344" t="s">
        <v>1097</v>
      </c>
      <c r="N134" s="202">
        <v>2000000</v>
      </c>
      <c r="O134" s="12" t="s">
        <v>928</v>
      </c>
      <c r="P134" s="11" t="s">
        <v>906</v>
      </c>
      <c r="Q134" s="157">
        <v>1</v>
      </c>
      <c r="R134" s="98" t="s">
        <v>933</v>
      </c>
      <c r="S134" s="58"/>
      <c r="T134" s="103"/>
      <c r="V134" s="9"/>
      <c r="W134" s="9"/>
      <c r="X134" s="9"/>
      <c r="Y134" s="10" t="s">
        <v>919</v>
      </c>
      <c r="Z134" s="99">
        <f>N134*Q134</f>
        <v>2000000</v>
      </c>
    </row>
    <row r="135" spans="1:26" ht="15.75" customHeight="1">
      <c r="A135" s="969"/>
      <c r="B135" s="41"/>
      <c r="D135" s="41"/>
      <c r="E135" s="995"/>
      <c r="F135" s="940"/>
      <c r="G135" s="180"/>
      <c r="H135" s="54"/>
      <c r="I135" s="54"/>
      <c r="J135" s="132"/>
      <c r="K135" s="115"/>
      <c r="L135" s="53" t="s">
        <v>915</v>
      </c>
      <c r="M135" s="344" t="s">
        <v>1084</v>
      </c>
      <c r="N135" s="202">
        <v>29000000</v>
      </c>
      <c r="O135" s="12" t="s">
        <v>928</v>
      </c>
      <c r="P135" s="11" t="s">
        <v>906</v>
      </c>
      <c r="Q135" s="157">
        <v>1</v>
      </c>
      <c r="R135" s="98" t="s">
        <v>933</v>
      </c>
      <c r="S135" s="58"/>
      <c r="T135" s="103"/>
      <c r="V135" s="9"/>
      <c r="W135" s="9"/>
      <c r="X135" s="9"/>
      <c r="Y135" s="10" t="s">
        <v>919</v>
      </c>
      <c r="Z135" s="99">
        <f>N135*Q135</f>
        <v>29000000</v>
      </c>
    </row>
    <row r="136" spans="1:26" ht="15.75" customHeight="1">
      <c r="A136" s="969"/>
      <c r="B136" s="41"/>
      <c r="D136" s="41"/>
      <c r="E136" s="995"/>
      <c r="F136" s="940"/>
      <c r="G136" s="180"/>
      <c r="H136" s="54"/>
      <c r="I136" s="54"/>
      <c r="J136" s="132"/>
      <c r="K136" s="115"/>
      <c r="L136" s="53" t="s">
        <v>915</v>
      </c>
      <c r="M136" s="344" t="s">
        <v>1085</v>
      </c>
      <c r="N136" s="202">
        <v>6820000</v>
      </c>
      <c r="O136" s="12" t="s">
        <v>928</v>
      </c>
      <c r="P136" s="11" t="s">
        <v>906</v>
      </c>
      <c r="Q136" s="157">
        <v>1</v>
      </c>
      <c r="R136" s="98" t="s">
        <v>933</v>
      </c>
      <c r="S136" s="58"/>
      <c r="T136" s="103"/>
      <c r="V136" s="9"/>
      <c r="W136" s="9"/>
      <c r="X136" s="9"/>
      <c r="Y136" s="10" t="s">
        <v>919</v>
      </c>
      <c r="Z136" s="99">
        <f>N136*Q136</f>
        <v>6820000</v>
      </c>
    </row>
    <row r="137" spans="1:26" ht="15.75" customHeight="1">
      <c r="A137" s="969"/>
      <c r="B137" s="41"/>
      <c r="D137" s="41"/>
      <c r="E137" s="995"/>
      <c r="F137" s="940"/>
      <c r="G137" s="180"/>
      <c r="H137" s="54"/>
      <c r="I137" s="54"/>
      <c r="J137" s="132"/>
      <c r="K137" s="115"/>
      <c r="L137" s="53" t="s">
        <v>915</v>
      </c>
      <c r="M137" s="344" t="s">
        <v>1098</v>
      </c>
      <c r="N137" s="202">
        <v>2000000</v>
      </c>
      <c r="O137" s="12" t="s">
        <v>928</v>
      </c>
      <c r="P137" s="11" t="s">
        <v>906</v>
      </c>
      <c r="Q137" s="157">
        <v>1</v>
      </c>
      <c r="R137" s="98" t="s">
        <v>933</v>
      </c>
      <c r="S137" s="58"/>
      <c r="T137" s="103"/>
      <c r="V137" s="9"/>
      <c r="W137" s="9"/>
      <c r="X137" s="9"/>
      <c r="Y137" s="10" t="s">
        <v>919</v>
      </c>
      <c r="Z137" s="99">
        <f>N137*Q137</f>
        <v>2000000</v>
      </c>
    </row>
    <row r="138" spans="1:26" s="1" customFormat="1" ht="15.75" customHeight="1">
      <c r="A138" s="838"/>
      <c r="B138" s="41"/>
      <c r="C138" s="50"/>
      <c r="D138" s="41"/>
      <c r="E138" s="775">
        <v>212</v>
      </c>
      <c r="F138" s="797" t="s">
        <v>1103</v>
      </c>
      <c r="G138" s="190">
        <v>13000</v>
      </c>
      <c r="H138" s="30">
        <f>Z138/1000</f>
        <v>12100</v>
      </c>
      <c r="I138" s="33">
        <f>(H138-G138)</f>
        <v>-900</v>
      </c>
      <c r="J138" s="134">
        <f>(H138/G138*100)-100</f>
        <v>-6.92307692307692</v>
      </c>
      <c r="K138" s="187"/>
      <c r="L138" s="169"/>
      <c r="M138" s="330"/>
      <c r="N138" s="207"/>
      <c r="O138" s="142"/>
      <c r="P138" s="47"/>
      <c r="Q138" s="184"/>
      <c r="R138" s="185"/>
      <c r="S138" s="50"/>
      <c r="T138" s="186"/>
      <c r="U138" s="186"/>
      <c r="V138" s="50"/>
      <c r="W138" s="50"/>
      <c r="X138" s="50"/>
      <c r="Y138" s="50"/>
      <c r="Z138" s="993">
        <f>SUM(Z139:Z145)</f>
        <v>12100000</v>
      </c>
    </row>
    <row r="139" spans="1:26" s="1" customFormat="1" ht="15.75" customHeight="1">
      <c r="A139" s="838"/>
      <c r="B139" s="41"/>
      <c r="D139" s="41"/>
      <c r="E139" s="776"/>
      <c r="F139" s="940"/>
      <c r="G139" s="191"/>
      <c r="H139" s="40"/>
      <c r="I139" s="40"/>
      <c r="J139" s="132"/>
      <c r="K139" s="188"/>
      <c r="L139" s="53" t="s">
        <v>915</v>
      </c>
      <c r="M139" s="332" t="s">
        <v>1101</v>
      </c>
      <c r="N139" s="199">
        <v>1000000</v>
      </c>
      <c r="O139" s="2" t="s">
        <v>931</v>
      </c>
      <c r="P139" s="11" t="s">
        <v>906</v>
      </c>
      <c r="Q139" s="171">
        <v>1</v>
      </c>
      <c r="R139" s="85" t="s">
        <v>936</v>
      </c>
      <c r="T139" s="120"/>
      <c r="U139" s="120"/>
      <c r="Y139" s="10" t="s">
        <v>919</v>
      </c>
      <c r="Z139" s="965">
        <f aca="true" t="shared" si="4" ref="Z139:Z145">N139*Q139</f>
        <v>1000000</v>
      </c>
    </row>
    <row r="140" spans="1:26" s="1" customFormat="1" ht="15.75" customHeight="1">
      <c r="A140" s="838"/>
      <c r="B140" s="41"/>
      <c r="D140" s="41"/>
      <c r="E140" s="29"/>
      <c r="F140" s="940"/>
      <c r="G140" s="191"/>
      <c r="H140" s="40"/>
      <c r="I140" s="40"/>
      <c r="J140" s="132"/>
      <c r="K140" s="188"/>
      <c r="L140" s="53" t="s">
        <v>915</v>
      </c>
      <c r="M140" s="332" t="s">
        <v>1100</v>
      </c>
      <c r="N140" s="199">
        <v>1300000</v>
      </c>
      <c r="O140" s="2" t="s">
        <v>931</v>
      </c>
      <c r="P140" s="11" t="s">
        <v>906</v>
      </c>
      <c r="Q140" s="171">
        <v>1</v>
      </c>
      <c r="R140" s="85" t="s">
        <v>936</v>
      </c>
      <c r="T140" s="120"/>
      <c r="U140" s="120"/>
      <c r="Y140" s="10" t="s">
        <v>919</v>
      </c>
      <c r="Z140" s="965">
        <f t="shared" si="4"/>
        <v>1300000</v>
      </c>
    </row>
    <row r="141" spans="1:26" s="1" customFormat="1" ht="15.75" customHeight="1">
      <c r="A141" s="838"/>
      <c r="B141" s="41"/>
      <c r="D141" s="41"/>
      <c r="E141" s="29"/>
      <c r="F141" s="940"/>
      <c r="G141" s="191"/>
      <c r="H141" s="40"/>
      <c r="I141" s="40"/>
      <c r="J141" s="132"/>
      <c r="K141" s="188"/>
      <c r="L141" s="53" t="s">
        <v>915</v>
      </c>
      <c r="M141" s="332" t="s">
        <v>1560</v>
      </c>
      <c r="N141" s="199">
        <v>1800000</v>
      </c>
      <c r="O141" s="2" t="s">
        <v>931</v>
      </c>
      <c r="P141" s="11" t="s">
        <v>906</v>
      </c>
      <c r="Q141" s="171">
        <v>1</v>
      </c>
      <c r="R141" s="85" t="s">
        <v>936</v>
      </c>
      <c r="T141" s="120"/>
      <c r="U141" s="120"/>
      <c r="Y141" s="10" t="s">
        <v>919</v>
      </c>
      <c r="Z141" s="965">
        <f t="shared" si="4"/>
        <v>1800000</v>
      </c>
    </row>
    <row r="142" spans="1:26" s="1" customFormat="1" ht="15.75" customHeight="1">
      <c r="A142" s="838"/>
      <c r="B142" s="41"/>
      <c r="D142" s="41"/>
      <c r="E142" s="29"/>
      <c r="F142" s="940"/>
      <c r="G142" s="191"/>
      <c r="H142" s="40"/>
      <c r="I142" s="40"/>
      <c r="J142" s="132"/>
      <c r="K142" s="188"/>
      <c r="L142" s="53" t="s">
        <v>915</v>
      </c>
      <c r="M142" s="332" t="s">
        <v>1670</v>
      </c>
      <c r="N142" s="199">
        <v>1000000</v>
      </c>
      <c r="O142" s="2" t="s">
        <v>931</v>
      </c>
      <c r="P142" s="11" t="s">
        <v>906</v>
      </c>
      <c r="Q142" s="171">
        <v>1</v>
      </c>
      <c r="R142" s="85" t="s">
        <v>937</v>
      </c>
      <c r="T142" s="120"/>
      <c r="U142" s="120"/>
      <c r="Y142" s="10" t="s">
        <v>919</v>
      </c>
      <c r="Z142" s="965">
        <f t="shared" si="4"/>
        <v>1000000</v>
      </c>
    </row>
    <row r="143" spans="1:26" s="1" customFormat="1" ht="15.75" customHeight="1">
      <c r="A143" s="838"/>
      <c r="B143" s="41"/>
      <c r="D143" s="41"/>
      <c r="E143" s="29"/>
      <c r="F143" s="940"/>
      <c r="G143" s="191"/>
      <c r="H143" s="40"/>
      <c r="I143" s="40"/>
      <c r="J143" s="132"/>
      <c r="K143" s="188"/>
      <c r="L143" s="53" t="s">
        <v>915</v>
      </c>
      <c r="M143" s="332" t="s">
        <v>1099</v>
      </c>
      <c r="N143" s="199">
        <v>1000000</v>
      </c>
      <c r="O143" s="2" t="s">
        <v>931</v>
      </c>
      <c r="P143" s="11" t="s">
        <v>906</v>
      </c>
      <c r="Q143" s="171">
        <v>3</v>
      </c>
      <c r="R143" s="85" t="s">
        <v>937</v>
      </c>
      <c r="T143" s="120"/>
      <c r="U143" s="120"/>
      <c r="Y143" s="10" t="s">
        <v>919</v>
      </c>
      <c r="Z143" s="965">
        <f t="shared" si="4"/>
        <v>3000000</v>
      </c>
    </row>
    <row r="144" spans="1:26" s="1" customFormat="1" ht="15.75" customHeight="1">
      <c r="A144" s="838"/>
      <c r="B144" s="41"/>
      <c r="D144" s="41"/>
      <c r="E144" s="29"/>
      <c r="F144" s="940"/>
      <c r="G144" s="191"/>
      <c r="H144" s="40"/>
      <c r="I144" s="40"/>
      <c r="J144" s="132"/>
      <c r="K144" s="188"/>
      <c r="L144" s="53" t="s">
        <v>915</v>
      </c>
      <c r="M144" s="332" t="s">
        <v>1561</v>
      </c>
      <c r="N144" s="199">
        <v>500000</v>
      </c>
      <c r="O144" s="2" t="s">
        <v>1</v>
      </c>
      <c r="P144" s="11" t="s">
        <v>906</v>
      </c>
      <c r="Q144" s="171">
        <v>2</v>
      </c>
      <c r="R144" s="85" t="s">
        <v>544</v>
      </c>
      <c r="T144" s="120"/>
      <c r="U144" s="120"/>
      <c r="Y144" s="10" t="s">
        <v>26</v>
      </c>
      <c r="Z144" s="965">
        <f>N144*Q144</f>
        <v>1000000</v>
      </c>
    </row>
    <row r="145" spans="1:26" s="1" customFormat="1" ht="15.75" customHeight="1">
      <c r="A145" s="838"/>
      <c r="B145" s="41"/>
      <c r="C145" s="143"/>
      <c r="D145" s="41"/>
      <c r="E145" s="776"/>
      <c r="F145" s="799"/>
      <c r="G145" s="192"/>
      <c r="H145" s="63"/>
      <c r="I145" s="63"/>
      <c r="J145" s="131"/>
      <c r="K145" s="189"/>
      <c r="L145" s="48" t="s">
        <v>915</v>
      </c>
      <c r="M145" s="323" t="s">
        <v>1102</v>
      </c>
      <c r="N145" s="206">
        <v>3000000</v>
      </c>
      <c r="O145" s="174" t="s">
        <v>931</v>
      </c>
      <c r="P145" s="22" t="s">
        <v>906</v>
      </c>
      <c r="Q145" s="175">
        <v>1</v>
      </c>
      <c r="R145" s="176" t="s">
        <v>936</v>
      </c>
      <c r="S145" s="143"/>
      <c r="T145" s="177"/>
      <c r="U145" s="177"/>
      <c r="V145" s="143"/>
      <c r="W145" s="143"/>
      <c r="X145" s="143"/>
      <c r="Y145" s="10" t="s">
        <v>919</v>
      </c>
      <c r="Z145" s="966">
        <f t="shared" si="4"/>
        <v>3000000</v>
      </c>
    </row>
    <row r="146" spans="1:26" ht="15.75" customHeight="1" thickBot="1">
      <c r="A146" s="1666"/>
      <c r="B146" s="972"/>
      <c r="C146" s="1667"/>
      <c r="D146" s="972"/>
      <c r="E146" s="2008" t="s">
        <v>905</v>
      </c>
      <c r="F146" s="2009"/>
      <c r="G146" s="862">
        <f>SUM(G147,G154)</f>
        <v>11106</v>
      </c>
      <c r="H146" s="862">
        <f>SUM(H147,H154)</f>
        <v>11105.6</v>
      </c>
      <c r="I146" s="1597">
        <f>(H146-G146)</f>
        <v>-0.3999999999996362</v>
      </c>
      <c r="J146" s="1638">
        <f>(H146/G146*100)-100</f>
        <v>-0.003601656762114658</v>
      </c>
      <c r="K146" s="1639"/>
      <c r="L146" s="1668"/>
      <c r="M146" s="1669"/>
      <c r="N146" s="1670"/>
      <c r="O146" s="1671"/>
      <c r="P146" s="1667"/>
      <c r="Q146" s="1672"/>
      <c r="R146" s="1602"/>
      <c r="S146" s="1671"/>
      <c r="T146" s="1670"/>
      <c r="U146" s="1673"/>
      <c r="V146" s="1671"/>
      <c r="W146" s="1671"/>
      <c r="X146" s="1671"/>
      <c r="Y146" s="1674"/>
      <c r="Z146" s="1675"/>
    </row>
    <row r="147" spans="1:26" s="1" customFormat="1" ht="15.75" customHeight="1">
      <c r="A147" s="838"/>
      <c r="B147" s="41"/>
      <c r="D147" s="41"/>
      <c r="E147" s="29">
        <v>213</v>
      </c>
      <c r="F147" s="940" t="s">
        <v>194</v>
      </c>
      <c r="G147" s="191">
        <v>11106</v>
      </c>
      <c r="H147" s="31">
        <f>Z147/1000</f>
        <v>11105.6</v>
      </c>
      <c r="I147" s="34">
        <f>(H147-G147)</f>
        <v>-0.3999999999996362</v>
      </c>
      <c r="J147" s="132">
        <f>(H147/G147*100)-100</f>
        <v>-0.003601656762114658</v>
      </c>
      <c r="K147" s="188"/>
      <c r="L147" s="40"/>
      <c r="M147" s="316"/>
      <c r="N147" s="199"/>
      <c r="O147" s="2"/>
      <c r="P147" s="3"/>
      <c r="Q147" s="171"/>
      <c r="R147" s="85"/>
      <c r="T147" s="120"/>
      <c r="U147" s="120"/>
      <c r="Z147" s="1657">
        <f>SUM(Z148:Z150)</f>
        <v>11105600</v>
      </c>
    </row>
    <row r="148" spans="1:26" s="1" customFormat="1" ht="15.75" customHeight="1">
      <c r="A148" s="838"/>
      <c r="B148" s="41"/>
      <c r="D148" s="41"/>
      <c r="E148" s="29"/>
      <c r="F148" s="940"/>
      <c r="G148" s="191"/>
      <c r="H148" s="40"/>
      <c r="I148" s="40"/>
      <c r="J148" s="132"/>
      <c r="K148" s="188"/>
      <c r="L148" s="53" t="s">
        <v>915</v>
      </c>
      <c r="M148" s="316" t="s">
        <v>1086</v>
      </c>
      <c r="N148" s="199">
        <v>2500</v>
      </c>
      <c r="O148" s="2" t="s">
        <v>931</v>
      </c>
      <c r="P148" s="11" t="s">
        <v>906</v>
      </c>
      <c r="Q148" s="2006">
        <v>2042.24</v>
      </c>
      <c r="R148" s="2006"/>
      <c r="S148" s="1" t="s">
        <v>938</v>
      </c>
      <c r="T148" s="120"/>
      <c r="U148" s="120"/>
      <c r="Y148" s="10" t="s">
        <v>919</v>
      </c>
      <c r="Z148" s="965">
        <f>N148*Q148</f>
        <v>5105600</v>
      </c>
    </row>
    <row r="149" spans="1:26" s="1" customFormat="1" ht="15.75" customHeight="1">
      <c r="A149" s="838"/>
      <c r="B149" s="41"/>
      <c r="D149" s="41"/>
      <c r="E149" s="29"/>
      <c r="F149" s="940"/>
      <c r="G149" s="191"/>
      <c r="H149" s="40"/>
      <c r="I149" s="40"/>
      <c r="J149" s="132"/>
      <c r="K149" s="188"/>
      <c r="L149" s="53" t="s">
        <v>915</v>
      </c>
      <c r="M149" s="316" t="s">
        <v>1087</v>
      </c>
      <c r="N149" s="199">
        <v>400000</v>
      </c>
      <c r="O149" s="2" t="s">
        <v>918</v>
      </c>
      <c r="P149" s="11" t="s">
        <v>906</v>
      </c>
      <c r="Q149" s="171">
        <v>12</v>
      </c>
      <c r="R149" s="85" t="s">
        <v>921</v>
      </c>
      <c r="T149" s="120"/>
      <c r="U149" s="120"/>
      <c r="Y149" s="10" t="s">
        <v>919</v>
      </c>
      <c r="Z149" s="965">
        <f>N149*Q149</f>
        <v>4800000</v>
      </c>
    </row>
    <row r="150" spans="1:26" s="1" customFormat="1" ht="15.75" customHeight="1">
      <c r="A150" s="970"/>
      <c r="B150" s="41"/>
      <c r="C150" s="143"/>
      <c r="D150" s="73"/>
      <c r="E150" s="776"/>
      <c r="F150" s="799"/>
      <c r="G150" s="192"/>
      <c r="H150" s="63"/>
      <c r="I150" s="63"/>
      <c r="J150" s="131"/>
      <c r="K150" s="189"/>
      <c r="L150" s="48" t="s">
        <v>915</v>
      </c>
      <c r="M150" s="347" t="s">
        <v>1088</v>
      </c>
      <c r="N150" s="206">
        <v>100000</v>
      </c>
      <c r="O150" s="174" t="s">
        <v>918</v>
      </c>
      <c r="P150" s="22" t="s">
        <v>906</v>
      </c>
      <c r="Q150" s="175">
        <v>12</v>
      </c>
      <c r="R150" s="176" t="s">
        <v>921</v>
      </c>
      <c r="S150" s="143"/>
      <c r="T150" s="177"/>
      <c r="U150" s="177"/>
      <c r="V150" s="143"/>
      <c r="W150" s="143"/>
      <c r="X150" s="143"/>
      <c r="Y150" s="21" t="s">
        <v>919</v>
      </c>
      <c r="Z150" s="966">
        <f>N150*Q150</f>
        <v>1200000</v>
      </c>
    </row>
    <row r="151" spans="1:26" s="67" customFormat="1" ht="17.25" customHeight="1">
      <c r="A151" s="1250">
        <v>3</v>
      </c>
      <c r="B151" s="195" t="s">
        <v>279</v>
      </c>
      <c r="C151" s="826"/>
      <c r="D151" s="2020" t="s">
        <v>942</v>
      </c>
      <c r="E151" s="2019"/>
      <c r="F151" s="2019"/>
      <c r="G151" s="949">
        <f>SUM(G152,G163,G168)</f>
        <v>176343</v>
      </c>
      <c r="H151" s="949">
        <f>SUM(H152,H163,H168)</f>
        <v>137714.98</v>
      </c>
      <c r="I151" s="936">
        <f>(H151-G151)</f>
        <v>-38628.01999999999</v>
      </c>
      <c r="J151" s="950">
        <f>(H151/G151*100)-100</f>
        <v>-21.90504868353152</v>
      </c>
      <c r="K151" s="951"/>
      <c r="L151" s="952"/>
      <c r="M151" s="953"/>
      <c r="N151" s="954"/>
      <c r="O151" s="955"/>
      <c r="P151" s="825"/>
      <c r="Q151" s="956"/>
      <c r="R151" s="957"/>
      <c r="S151" s="955"/>
      <c r="T151" s="954"/>
      <c r="U151" s="958"/>
      <c r="V151" s="955"/>
      <c r="W151" s="955"/>
      <c r="X151" s="955"/>
      <c r="Y151" s="959"/>
      <c r="Z151" s="960"/>
    </row>
    <row r="152" spans="1:26" ht="15.75" customHeight="1">
      <c r="A152" s="969"/>
      <c r="B152" s="170" t="s">
        <v>1021</v>
      </c>
      <c r="C152" s="220">
        <v>31</v>
      </c>
      <c r="D152" s="72" t="s">
        <v>280</v>
      </c>
      <c r="E152" s="2005" t="s">
        <v>905</v>
      </c>
      <c r="F152" s="1972"/>
      <c r="G152" s="69">
        <f>SUM(G153:G162)</f>
        <v>61562</v>
      </c>
      <c r="H152" s="69">
        <f>SUM(H153:H162)</f>
        <v>26887.2</v>
      </c>
      <c r="I152" s="28">
        <f>(H152-G152)</f>
        <v>-34674.8</v>
      </c>
      <c r="J152" s="133">
        <f>(H152/G152*100)-100</f>
        <v>-56.325005685325365</v>
      </c>
      <c r="K152" s="116"/>
      <c r="L152" s="165"/>
      <c r="M152" s="321"/>
      <c r="N152" s="108"/>
      <c r="O152" s="125"/>
      <c r="P152" s="23"/>
      <c r="Q152" s="156"/>
      <c r="R152" s="37"/>
      <c r="S152" s="125"/>
      <c r="T152" s="108"/>
      <c r="U152" s="208"/>
      <c r="V152" s="125"/>
      <c r="W152" s="125"/>
      <c r="X152" s="125"/>
      <c r="Y152" s="36"/>
      <c r="Z152" s="967"/>
    </row>
    <row r="153" spans="1:30" s="1" customFormat="1" ht="15.75" customHeight="1">
      <c r="A153" s="838"/>
      <c r="B153" s="41"/>
      <c r="C153" s="50"/>
      <c r="D153" s="41" t="s">
        <v>281</v>
      </c>
      <c r="E153" s="775">
        <v>312</v>
      </c>
      <c r="F153" s="945" t="s">
        <v>1337</v>
      </c>
      <c r="G153" s="349">
        <v>57002</v>
      </c>
      <c r="H153" s="349">
        <f>Z153/1000</f>
        <v>26887.2</v>
      </c>
      <c r="I153" s="350">
        <f>(H153-G153)</f>
        <v>-30114.8</v>
      </c>
      <c r="J153" s="134">
        <f>(H153/G153*100)-100</f>
        <v>-52.831128732325176</v>
      </c>
      <c r="K153" s="351"/>
      <c r="L153" s="352"/>
      <c r="M153" s="353"/>
      <c r="N153" s="527"/>
      <c r="O153" s="266"/>
      <c r="P153" s="61"/>
      <c r="Q153" s="267"/>
      <c r="R153" s="267"/>
      <c r="S153" s="354"/>
      <c r="T153" s="354"/>
      <c r="U153" s="355"/>
      <c r="V153" s="356"/>
      <c r="W153" s="356"/>
      <c r="X153" s="356"/>
      <c r="Y153" s="356"/>
      <c r="Z153" s="993">
        <f>SUM(Z154:Z161)</f>
        <v>26887200</v>
      </c>
      <c r="AA153" s="357"/>
      <c r="AB153" s="357"/>
      <c r="AC153" s="357"/>
      <c r="AD153" s="357"/>
    </row>
    <row r="154" spans="1:26" s="1" customFormat="1" ht="15.75" customHeight="1">
      <c r="A154" s="838"/>
      <c r="B154" s="41"/>
      <c r="D154" s="41" t="s">
        <v>199</v>
      </c>
      <c r="E154" s="29"/>
      <c r="F154" s="940"/>
      <c r="G154" s="191"/>
      <c r="H154" s="31"/>
      <c r="I154" s="40"/>
      <c r="J154" s="132"/>
      <c r="K154" s="188"/>
      <c r="L154" s="25" t="s">
        <v>1313</v>
      </c>
      <c r="M154" s="322" t="s">
        <v>1338</v>
      </c>
      <c r="N154" s="96">
        <v>18320000</v>
      </c>
      <c r="O154" s="10" t="s">
        <v>1315</v>
      </c>
      <c r="P154" s="248" t="s">
        <v>906</v>
      </c>
      <c r="Q154" s="97">
        <v>70</v>
      </c>
      <c r="R154" s="97" t="s">
        <v>1339</v>
      </c>
      <c r="S154" s="223"/>
      <c r="T154" s="223"/>
      <c r="U154" s="240"/>
      <c r="Y154" s="10" t="s">
        <v>1317</v>
      </c>
      <c r="Z154" s="965">
        <f>N154*Q154/100</f>
        <v>12824000</v>
      </c>
    </row>
    <row r="155" spans="1:26" s="1" customFormat="1" ht="15.75" customHeight="1">
      <c r="A155" s="838"/>
      <c r="B155" s="41"/>
      <c r="D155" s="41"/>
      <c r="E155" s="29"/>
      <c r="F155" s="940"/>
      <c r="G155" s="191"/>
      <c r="H155" s="31"/>
      <c r="I155" s="40"/>
      <c r="J155" s="132"/>
      <c r="K155" s="188"/>
      <c r="L155" s="53"/>
      <c r="M155" s="322" t="s">
        <v>1340</v>
      </c>
      <c r="N155" s="96">
        <v>11360000</v>
      </c>
      <c r="O155" s="10" t="s">
        <v>1315</v>
      </c>
      <c r="P155" s="248" t="s">
        <v>906</v>
      </c>
      <c r="Q155" s="97">
        <v>60</v>
      </c>
      <c r="R155" s="97" t="s">
        <v>1339</v>
      </c>
      <c r="S155" s="223"/>
      <c r="T155" s="223"/>
      <c r="U155" s="240"/>
      <c r="Y155" s="10" t="s">
        <v>1317</v>
      </c>
      <c r="Z155" s="965">
        <f>N155*Q155/100</f>
        <v>6816000</v>
      </c>
    </row>
    <row r="156" spans="1:26" s="1" customFormat="1" ht="15.75" customHeight="1">
      <c r="A156" s="838"/>
      <c r="B156" s="41"/>
      <c r="D156" s="41"/>
      <c r="E156" s="29"/>
      <c r="F156" s="940"/>
      <c r="G156" s="191"/>
      <c r="H156" s="31"/>
      <c r="I156" s="40"/>
      <c r="J156" s="132"/>
      <c r="K156" s="188"/>
      <c r="L156" s="53"/>
      <c r="M156" s="322" t="s">
        <v>1341</v>
      </c>
      <c r="N156" s="96">
        <v>6400000</v>
      </c>
      <c r="O156" s="10" t="s">
        <v>1315</v>
      </c>
      <c r="P156" s="248" t="s">
        <v>906</v>
      </c>
      <c r="Q156" s="97">
        <v>60</v>
      </c>
      <c r="R156" s="97" t="s">
        <v>1339</v>
      </c>
      <c r="S156" s="11"/>
      <c r="T156" s="223"/>
      <c r="U156" s="240"/>
      <c r="Y156" s="10" t="s">
        <v>1317</v>
      </c>
      <c r="Z156" s="965">
        <f>N156*Q156/100</f>
        <v>3840000</v>
      </c>
    </row>
    <row r="157" spans="1:26" s="1" customFormat="1" ht="15.75" customHeight="1">
      <c r="A157" s="838"/>
      <c r="B157" s="41"/>
      <c r="D157" s="41"/>
      <c r="E157" s="29"/>
      <c r="F157" s="940"/>
      <c r="G157" s="191"/>
      <c r="H157" s="31"/>
      <c r="I157" s="40"/>
      <c r="J157" s="132"/>
      <c r="K157" s="188"/>
      <c r="L157" s="53"/>
      <c r="M157" s="322" t="s">
        <v>1342</v>
      </c>
      <c r="N157" s="96">
        <v>18320000</v>
      </c>
      <c r="O157" s="10" t="s">
        <v>1315</v>
      </c>
      <c r="P157" s="6" t="s">
        <v>1001</v>
      </c>
      <c r="Q157" s="301">
        <v>12824000</v>
      </c>
      <c r="R157" s="261" t="s">
        <v>1315</v>
      </c>
      <c r="S157" s="11" t="s">
        <v>906</v>
      </c>
      <c r="T157" s="303">
        <v>15</v>
      </c>
      <c r="U157" s="97" t="s">
        <v>1339</v>
      </c>
      <c r="Y157" s="10" t="s">
        <v>1317</v>
      </c>
      <c r="Z157" s="965">
        <f>(N157-Q157)*T157/100</f>
        <v>824400</v>
      </c>
    </row>
    <row r="158" spans="1:26" s="1" customFormat="1" ht="15.75" customHeight="1">
      <c r="A158" s="838"/>
      <c r="B158" s="41"/>
      <c r="D158" s="41"/>
      <c r="E158" s="29"/>
      <c r="F158" s="940"/>
      <c r="G158" s="191"/>
      <c r="H158" s="31"/>
      <c r="I158" s="40"/>
      <c r="J158" s="132"/>
      <c r="K158" s="188"/>
      <c r="L158" s="53"/>
      <c r="M158" s="322" t="s">
        <v>1343</v>
      </c>
      <c r="N158" s="96">
        <v>11360000</v>
      </c>
      <c r="O158" s="10" t="s">
        <v>1315</v>
      </c>
      <c r="P158" s="6" t="s">
        <v>1001</v>
      </c>
      <c r="Q158" s="301">
        <v>6816000</v>
      </c>
      <c r="R158" s="261" t="s">
        <v>1315</v>
      </c>
      <c r="S158" s="11" t="s">
        <v>906</v>
      </c>
      <c r="T158" s="303">
        <v>20</v>
      </c>
      <c r="U158" s="97" t="s">
        <v>1339</v>
      </c>
      <c r="Y158" s="10" t="s">
        <v>1317</v>
      </c>
      <c r="Z158" s="965">
        <f>(N158-Q158)*T158/100</f>
        <v>908800</v>
      </c>
    </row>
    <row r="159" spans="1:26" s="1" customFormat="1" ht="15.75" customHeight="1">
      <c r="A159" s="838"/>
      <c r="B159" s="41"/>
      <c r="D159" s="41"/>
      <c r="E159" s="29"/>
      <c r="F159" s="940"/>
      <c r="G159" s="191"/>
      <c r="H159" s="31"/>
      <c r="I159" s="40"/>
      <c r="J159" s="132"/>
      <c r="K159" s="188"/>
      <c r="L159" s="53"/>
      <c r="M159" s="322" t="s">
        <v>1344</v>
      </c>
      <c r="N159" s="96">
        <v>6400000</v>
      </c>
      <c r="O159" s="10" t="s">
        <v>1315</v>
      </c>
      <c r="P159" s="6" t="s">
        <v>1001</v>
      </c>
      <c r="Q159" s="301">
        <v>3840000</v>
      </c>
      <c r="R159" s="261" t="s">
        <v>1315</v>
      </c>
      <c r="S159" s="11" t="s">
        <v>906</v>
      </c>
      <c r="T159" s="303">
        <v>15</v>
      </c>
      <c r="U159" s="97" t="s">
        <v>1339</v>
      </c>
      <c r="Y159" s="10" t="s">
        <v>1317</v>
      </c>
      <c r="Z159" s="965">
        <f>(N159-Q159)*T159/100</f>
        <v>384000</v>
      </c>
    </row>
    <row r="160" spans="1:26" s="1" customFormat="1" ht="15.75" customHeight="1">
      <c r="A160" s="838"/>
      <c r="B160" s="41"/>
      <c r="D160" s="41"/>
      <c r="E160" s="29"/>
      <c r="F160" s="940"/>
      <c r="G160" s="191"/>
      <c r="H160" s="31"/>
      <c r="I160" s="40"/>
      <c r="J160" s="132"/>
      <c r="K160" s="188"/>
      <c r="L160" s="53"/>
      <c r="M160" s="322" t="s">
        <v>1345</v>
      </c>
      <c r="N160" s="96">
        <v>15000</v>
      </c>
      <c r="O160" s="10" t="s">
        <v>1315</v>
      </c>
      <c r="P160" s="248" t="s">
        <v>906</v>
      </c>
      <c r="Q160" s="302">
        <v>3</v>
      </c>
      <c r="R160" s="97" t="s">
        <v>1325</v>
      </c>
      <c r="S160" s="11" t="s">
        <v>906</v>
      </c>
      <c r="T160" s="213">
        <v>2</v>
      </c>
      <c r="U160" s="96" t="s">
        <v>1327</v>
      </c>
      <c r="Y160" s="10" t="s">
        <v>1317</v>
      </c>
      <c r="Z160" s="965">
        <f>N160*Q160*T160</f>
        <v>90000</v>
      </c>
    </row>
    <row r="161" spans="1:26" s="1" customFormat="1" ht="15.75" customHeight="1">
      <c r="A161" s="838"/>
      <c r="B161" s="41"/>
      <c r="D161" s="41"/>
      <c r="E161" s="29"/>
      <c r="F161" s="940"/>
      <c r="G161" s="191"/>
      <c r="H161" s="31"/>
      <c r="I161" s="40"/>
      <c r="J161" s="132"/>
      <c r="K161" s="188"/>
      <c r="L161" s="48"/>
      <c r="M161" s="322" t="s">
        <v>1346</v>
      </c>
      <c r="N161" s="96">
        <v>100000</v>
      </c>
      <c r="O161" s="10" t="s">
        <v>1315</v>
      </c>
      <c r="P161" s="248" t="s">
        <v>906</v>
      </c>
      <c r="Q161" s="302">
        <v>12</v>
      </c>
      <c r="R161" s="97" t="s">
        <v>1347</v>
      </c>
      <c r="S161" s="96"/>
      <c r="T161" s="213"/>
      <c r="U161" s="96"/>
      <c r="Y161" s="10" t="s">
        <v>1317</v>
      </c>
      <c r="Z161" s="965">
        <f>N161*Q161</f>
        <v>1200000</v>
      </c>
    </row>
    <row r="162" spans="1:26" s="1" customFormat="1" ht="15.75" customHeight="1">
      <c r="A162" s="838"/>
      <c r="B162" s="41"/>
      <c r="C162" s="50"/>
      <c r="D162" s="41"/>
      <c r="E162" s="775">
        <v>313</v>
      </c>
      <c r="F162" s="946" t="s">
        <v>46</v>
      </c>
      <c r="G162" s="30">
        <v>4560</v>
      </c>
      <c r="H162" s="30">
        <f>Z162/1000</f>
        <v>0</v>
      </c>
      <c r="I162" s="33">
        <f>(H162-G162)</f>
        <v>-4560</v>
      </c>
      <c r="J162" s="134">
        <v>0</v>
      </c>
      <c r="K162" s="187"/>
      <c r="L162" s="42"/>
      <c r="M162" s="326" t="s">
        <v>1348</v>
      </c>
      <c r="N162" s="528"/>
      <c r="O162" s="18"/>
      <c r="P162" s="19"/>
      <c r="Q162" s="102"/>
      <c r="R162" s="102"/>
      <c r="S162" s="222"/>
      <c r="T162" s="222"/>
      <c r="U162" s="241"/>
      <c r="V162" s="50"/>
      <c r="W162" s="50"/>
      <c r="X162" s="50"/>
      <c r="Y162" s="50"/>
      <c r="Z162" s="1929"/>
    </row>
    <row r="163" spans="1:26" ht="15.75" customHeight="1">
      <c r="A163" s="969"/>
      <c r="B163" s="41"/>
      <c r="C163" s="15">
        <v>32</v>
      </c>
      <c r="D163" s="72" t="s">
        <v>1013</v>
      </c>
      <c r="E163" s="1976" t="s">
        <v>905</v>
      </c>
      <c r="F163" s="1972"/>
      <c r="G163" s="69">
        <f>SUM(G164)</f>
        <v>598</v>
      </c>
      <c r="H163" s="69">
        <f>SUM(H164)</f>
        <v>800</v>
      </c>
      <c r="I163" s="28">
        <f>(H163-G163)</f>
        <v>202</v>
      </c>
      <c r="J163" s="134">
        <f>(H163/G163*100)-100</f>
        <v>33.77926421404683</v>
      </c>
      <c r="K163" s="116"/>
      <c r="L163" s="165"/>
      <c r="M163" s="321"/>
      <c r="N163" s="108"/>
      <c r="O163" s="125"/>
      <c r="P163" s="23"/>
      <c r="Q163" s="156"/>
      <c r="R163" s="37"/>
      <c r="S163" s="125"/>
      <c r="T163" s="108"/>
      <c r="U163" s="208"/>
      <c r="V163" s="125"/>
      <c r="W163" s="125"/>
      <c r="X163" s="125"/>
      <c r="Y163" s="36"/>
      <c r="Z163" s="967"/>
    </row>
    <row r="164" spans="1:26" ht="15.75" customHeight="1">
      <c r="A164" s="969"/>
      <c r="B164" s="41"/>
      <c r="C164" s="182"/>
      <c r="D164" s="41" t="s">
        <v>1014</v>
      </c>
      <c r="E164" s="79">
        <v>321</v>
      </c>
      <c r="F164" s="940" t="s">
        <v>49</v>
      </c>
      <c r="G164" s="191">
        <v>598</v>
      </c>
      <c r="H164" s="30">
        <f>Z164/1000</f>
        <v>800</v>
      </c>
      <c r="I164" s="33">
        <f>(H164-G164)</f>
        <v>202</v>
      </c>
      <c r="J164" s="134">
        <f>(H164/G164*100)-100</f>
        <v>33.77926421404683</v>
      </c>
      <c r="K164" s="115"/>
      <c r="L164" s="242"/>
      <c r="M164" s="334"/>
      <c r="N164" s="308"/>
      <c r="O164" s="244"/>
      <c r="P164" s="245"/>
      <c r="Q164" s="246"/>
      <c r="R164" s="246"/>
      <c r="S164" s="109"/>
      <c r="T164" s="211"/>
      <c r="U164" s="207"/>
      <c r="V164" s="102"/>
      <c r="W164" s="216"/>
      <c r="X164" s="44"/>
      <c r="Y164" s="18"/>
      <c r="Z164" s="994">
        <f>SUM(Z165:Z167)</f>
        <v>800000</v>
      </c>
    </row>
    <row r="165" spans="1:26" ht="15.75" customHeight="1">
      <c r="A165" s="969"/>
      <c r="B165" s="41"/>
      <c r="C165" s="182"/>
      <c r="D165" s="41"/>
      <c r="E165" s="79"/>
      <c r="F165" s="940"/>
      <c r="G165" s="180"/>
      <c r="H165" s="54"/>
      <c r="I165" s="54"/>
      <c r="J165" s="132"/>
      <c r="K165" s="115"/>
      <c r="L165" s="229" t="s">
        <v>944</v>
      </c>
      <c r="M165" s="328" t="s">
        <v>1107</v>
      </c>
      <c r="N165" s="305">
        <v>15000</v>
      </c>
      <c r="O165" s="247" t="s">
        <v>927</v>
      </c>
      <c r="P165" s="248" t="s">
        <v>906</v>
      </c>
      <c r="Q165" s="215">
        <v>25</v>
      </c>
      <c r="R165" s="215" t="s">
        <v>3</v>
      </c>
      <c r="S165" s="96"/>
      <c r="T165" s="213"/>
      <c r="U165" s="199"/>
      <c r="V165" s="9"/>
      <c r="W165" s="9"/>
      <c r="X165" s="9"/>
      <c r="Y165" s="10" t="s">
        <v>919</v>
      </c>
      <c r="Z165" s="965">
        <f>N165*Q165</f>
        <v>375000</v>
      </c>
    </row>
    <row r="166" spans="1:26" ht="15.75" customHeight="1">
      <c r="A166" s="969"/>
      <c r="B166" s="41"/>
      <c r="C166" s="182"/>
      <c r="D166" s="41"/>
      <c r="E166" s="79"/>
      <c r="F166" s="940"/>
      <c r="G166" s="180"/>
      <c r="H166" s="54"/>
      <c r="I166" s="54"/>
      <c r="J166" s="132"/>
      <c r="K166" s="115"/>
      <c r="L166" s="229"/>
      <c r="M166" s="328" t="s">
        <v>1108</v>
      </c>
      <c r="N166" s="305">
        <v>18000</v>
      </c>
      <c r="O166" s="247" t="s">
        <v>927</v>
      </c>
      <c r="P166" s="248" t="s">
        <v>906</v>
      </c>
      <c r="Q166" s="215">
        <v>20</v>
      </c>
      <c r="R166" s="215" t="s">
        <v>3</v>
      </c>
      <c r="S166" s="96"/>
      <c r="T166" s="213"/>
      <c r="U166" s="199"/>
      <c r="V166" s="9"/>
      <c r="W166" s="9"/>
      <c r="X166" s="9"/>
      <c r="Y166" s="10" t="s">
        <v>919</v>
      </c>
      <c r="Z166" s="965">
        <f>N166*Q166</f>
        <v>360000</v>
      </c>
    </row>
    <row r="167" spans="1:26" ht="15.75" customHeight="1">
      <c r="A167" s="969"/>
      <c r="B167" s="41"/>
      <c r="C167" s="182"/>
      <c r="D167" s="41"/>
      <c r="E167" s="79"/>
      <c r="F167" s="940"/>
      <c r="G167" s="180"/>
      <c r="H167" s="54"/>
      <c r="I167" s="54"/>
      <c r="J167" s="132"/>
      <c r="K167" s="115"/>
      <c r="L167" s="229"/>
      <c r="M167" s="328" t="s">
        <v>1109</v>
      </c>
      <c r="N167" s="305">
        <v>65000</v>
      </c>
      <c r="O167" s="247" t="s">
        <v>927</v>
      </c>
      <c r="P167" s="248" t="s">
        <v>906</v>
      </c>
      <c r="Q167" s="215">
        <v>1</v>
      </c>
      <c r="R167" s="215" t="s">
        <v>2</v>
      </c>
      <c r="S167" s="96"/>
      <c r="T167" s="213"/>
      <c r="U167" s="199"/>
      <c r="V167" s="9"/>
      <c r="W167" s="9"/>
      <c r="X167" s="9"/>
      <c r="Y167" s="10" t="s">
        <v>919</v>
      </c>
      <c r="Z167" s="965">
        <f>N167*Q167</f>
        <v>65000</v>
      </c>
    </row>
    <row r="168" spans="1:26" ht="15.75" customHeight="1">
      <c r="A168" s="969"/>
      <c r="B168" s="41"/>
      <c r="C168" s="15">
        <v>33</v>
      </c>
      <c r="D168" s="72" t="s">
        <v>1015</v>
      </c>
      <c r="E168" s="1976" t="s">
        <v>905</v>
      </c>
      <c r="F168" s="1972"/>
      <c r="G168" s="69">
        <f>SUM(G169:G227)</f>
        <v>114183</v>
      </c>
      <c r="H168" s="69">
        <f>SUM(H169:H227)</f>
        <v>110027.78</v>
      </c>
      <c r="I168" s="28">
        <f>(H168-G168)</f>
        <v>-4155.220000000001</v>
      </c>
      <c r="J168" s="134">
        <f>(H168/G168*100)-100</f>
        <v>-3.639088130457253</v>
      </c>
      <c r="K168" s="116"/>
      <c r="L168" s="165"/>
      <c r="M168" s="321"/>
      <c r="N168" s="108"/>
      <c r="O168" s="125"/>
      <c r="P168" s="23"/>
      <c r="Q168" s="156"/>
      <c r="R168" s="37"/>
      <c r="S168" s="125"/>
      <c r="T168" s="108"/>
      <c r="U168" s="208"/>
      <c r="V168" s="125"/>
      <c r="W168" s="125"/>
      <c r="X168" s="125"/>
      <c r="Y168" s="36"/>
      <c r="Z168" s="967"/>
    </row>
    <row r="169" spans="1:26" ht="15.75" customHeight="1">
      <c r="A169" s="969"/>
      <c r="B169" s="41"/>
      <c r="C169" s="182"/>
      <c r="D169" s="41" t="s">
        <v>1016</v>
      </c>
      <c r="E169" s="79">
        <v>331</v>
      </c>
      <c r="F169" s="940" t="s">
        <v>958</v>
      </c>
      <c r="G169" s="191">
        <v>38856</v>
      </c>
      <c r="H169" s="30">
        <f>Z169/1000</f>
        <v>33814.5</v>
      </c>
      <c r="I169" s="33">
        <f>(H169-G169)</f>
        <v>-5041.5</v>
      </c>
      <c r="J169" s="134">
        <f>(H169/G169*100)-100</f>
        <v>-12.974830142062999</v>
      </c>
      <c r="K169" s="115"/>
      <c r="L169" s="242"/>
      <c r="M169" s="334"/>
      <c r="N169" s="308"/>
      <c r="O169" s="244"/>
      <c r="P169" s="245"/>
      <c r="Q169" s="246"/>
      <c r="R169" s="246"/>
      <c r="S169" s="109"/>
      <c r="T169" s="211"/>
      <c r="U169" s="207"/>
      <c r="V169" s="102"/>
      <c r="W169" s="216"/>
      <c r="X169" s="44"/>
      <c r="Y169" s="18"/>
      <c r="Z169" s="994">
        <f>SUM(Z170:Z185)</f>
        <v>33814500</v>
      </c>
    </row>
    <row r="170" spans="1:26" ht="15.75" customHeight="1">
      <c r="A170" s="969"/>
      <c r="B170" s="41"/>
      <c r="C170" s="182"/>
      <c r="D170" s="41"/>
      <c r="E170" s="79"/>
      <c r="F170" s="940"/>
      <c r="G170" s="180"/>
      <c r="H170" s="54"/>
      <c r="I170" s="54"/>
      <c r="J170" s="132"/>
      <c r="K170" s="115"/>
      <c r="L170" s="229" t="s">
        <v>944</v>
      </c>
      <c r="M170" s="331" t="s">
        <v>958</v>
      </c>
      <c r="N170" s="262"/>
      <c r="O170" s="219"/>
      <c r="P170" s="58"/>
      <c r="Q170" s="261"/>
      <c r="R170" s="261"/>
      <c r="S170" s="262"/>
      <c r="T170" s="263"/>
      <c r="U170" s="202"/>
      <c r="V170" s="264"/>
      <c r="W170" s="264"/>
      <c r="X170" s="264"/>
      <c r="Y170" s="219"/>
      <c r="Z170" s="971"/>
    </row>
    <row r="171" spans="1:26" ht="15.75" customHeight="1">
      <c r="A171" s="969"/>
      <c r="B171" s="41"/>
      <c r="C171" s="182"/>
      <c r="D171" s="41"/>
      <c r="E171" s="79"/>
      <c r="F171" s="940"/>
      <c r="G171" s="180"/>
      <c r="H171" s="54"/>
      <c r="I171" s="54"/>
      <c r="J171" s="132"/>
      <c r="K171" s="115"/>
      <c r="L171" s="229"/>
      <c r="M171" s="331" t="s">
        <v>959</v>
      </c>
      <c r="N171" s="262">
        <v>30000</v>
      </c>
      <c r="O171" s="219" t="s">
        <v>967</v>
      </c>
      <c r="P171" s="248" t="s">
        <v>906</v>
      </c>
      <c r="Q171" s="294">
        <v>18</v>
      </c>
      <c r="R171" s="295">
        <v>5</v>
      </c>
      <c r="S171" s="248" t="s">
        <v>906</v>
      </c>
      <c r="T171" s="263">
        <v>50</v>
      </c>
      <c r="U171" s="98" t="s">
        <v>922</v>
      </c>
      <c r="V171" s="248" t="s">
        <v>906</v>
      </c>
      <c r="W171" s="264">
        <v>12</v>
      </c>
      <c r="X171" s="264" t="s">
        <v>972</v>
      </c>
      <c r="Y171" s="10" t="s">
        <v>919</v>
      </c>
      <c r="Z171" s="971">
        <f>N171*Q171*R171*T171/100*W171</f>
        <v>16200000</v>
      </c>
    </row>
    <row r="172" spans="1:26" ht="15.75" customHeight="1">
      <c r="A172" s="969"/>
      <c r="B172" s="41"/>
      <c r="C172" s="182"/>
      <c r="D172" s="41"/>
      <c r="E172" s="79"/>
      <c r="F172" s="940"/>
      <c r="G172" s="180"/>
      <c r="H172" s="54"/>
      <c r="I172" s="54"/>
      <c r="J172" s="132"/>
      <c r="K172" s="115"/>
      <c r="L172" s="229"/>
      <c r="M172" s="331" t="s">
        <v>960</v>
      </c>
      <c r="N172" s="262">
        <v>150000</v>
      </c>
      <c r="O172" s="219" t="s">
        <v>967</v>
      </c>
      <c r="P172" s="248" t="s">
        <v>906</v>
      </c>
      <c r="Q172" s="97">
        <v>4</v>
      </c>
      <c r="R172" s="97" t="s">
        <v>945</v>
      </c>
      <c r="T172" s="263"/>
      <c r="U172" s="202"/>
      <c r="V172" s="264"/>
      <c r="W172" s="264"/>
      <c r="X172" s="264"/>
      <c r="Y172" s="10" t="s">
        <v>919</v>
      </c>
      <c r="Z172" s="971">
        <f>N172*Q172</f>
        <v>600000</v>
      </c>
    </row>
    <row r="173" spans="1:26" ht="15.75" customHeight="1">
      <c r="A173" s="969"/>
      <c r="B173" s="41"/>
      <c r="C173" s="182"/>
      <c r="D173" s="41"/>
      <c r="E173" s="79"/>
      <c r="F173" s="940"/>
      <c r="G173" s="180"/>
      <c r="H173" s="54"/>
      <c r="I173" s="54"/>
      <c r="J173" s="132"/>
      <c r="K173" s="115"/>
      <c r="L173" s="229"/>
      <c r="M173" s="331" t="s">
        <v>90</v>
      </c>
      <c r="N173" s="262">
        <v>4000</v>
      </c>
      <c r="O173" s="219" t="s">
        <v>967</v>
      </c>
      <c r="P173" s="248" t="s">
        <v>906</v>
      </c>
      <c r="Q173" s="97">
        <v>100</v>
      </c>
      <c r="R173" s="97" t="s">
        <v>946</v>
      </c>
      <c r="T173" s="263"/>
      <c r="U173" s="202"/>
      <c r="V173" s="264"/>
      <c r="W173" s="264"/>
      <c r="X173" s="264"/>
      <c r="Y173" s="10" t="s">
        <v>919</v>
      </c>
      <c r="Z173" s="971">
        <f>N173*Q173</f>
        <v>400000</v>
      </c>
    </row>
    <row r="174" spans="1:26" ht="15.75" customHeight="1" thickBot="1">
      <c r="A174" s="1666"/>
      <c r="B174" s="972"/>
      <c r="C174" s="1676"/>
      <c r="D174" s="972"/>
      <c r="E174" s="973"/>
      <c r="F174" s="974"/>
      <c r="G174" s="975"/>
      <c r="H174" s="976"/>
      <c r="I174" s="976"/>
      <c r="J174" s="1628"/>
      <c r="K174" s="977"/>
      <c r="L174" s="1677"/>
      <c r="M174" s="1652" t="s">
        <v>961</v>
      </c>
      <c r="N174" s="1678">
        <v>38000</v>
      </c>
      <c r="O174" s="1679" t="s">
        <v>967</v>
      </c>
      <c r="P174" s="1680" t="s">
        <v>906</v>
      </c>
      <c r="Q174" s="1681">
        <v>10</v>
      </c>
      <c r="R174" s="1682">
        <v>1</v>
      </c>
      <c r="S174" s="1680" t="s">
        <v>906</v>
      </c>
      <c r="T174" s="1683">
        <v>50</v>
      </c>
      <c r="U174" s="1633" t="s">
        <v>922</v>
      </c>
      <c r="V174" s="1680" t="s">
        <v>906</v>
      </c>
      <c r="W174" s="979">
        <v>12</v>
      </c>
      <c r="X174" s="979" t="s">
        <v>972</v>
      </c>
      <c r="Y174" s="899" t="s">
        <v>919</v>
      </c>
      <c r="Z174" s="980">
        <f>N174*Q174*R174*T174/100*W174</f>
        <v>2280000</v>
      </c>
    </row>
    <row r="175" spans="1:26" ht="15.75" customHeight="1">
      <c r="A175" s="969"/>
      <c r="B175" s="41"/>
      <c r="C175" s="182"/>
      <c r="D175" s="41"/>
      <c r="E175" s="79"/>
      <c r="F175" s="940"/>
      <c r="G175" s="180"/>
      <c r="H175" s="54"/>
      <c r="I175" s="54"/>
      <c r="J175" s="132"/>
      <c r="K175" s="115"/>
      <c r="L175" s="229"/>
      <c r="M175" s="331"/>
      <c r="N175" s="262">
        <v>35000</v>
      </c>
      <c r="O175" s="219" t="s">
        <v>967</v>
      </c>
      <c r="P175" s="248" t="s">
        <v>906</v>
      </c>
      <c r="Q175" s="294">
        <v>15</v>
      </c>
      <c r="R175" s="296">
        <v>1</v>
      </c>
      <c r="S175" s="248" t="s">
        <v>906</v>
      </c>
      <c r="T175" s="263">
        <v>50</v>
      </c>
      <c r="U175" s="98" t="s">
        <v>922</v>
      </c>
      <c r="V175" s="248" t="s">
        <v>906</v>
      </c>
      <c r="W175" s="264">
        <v>12</v>
      </c>
      <c r="X175" s="264" t="s">
        <v>972</v>
      </c>
      <c r="Y175" s="10" t="s">
        <v>919</v>
      </c>
      <c r="Z175" s="971">
        <f>N175*Q175*R175*T175/100*W175</f>
        <v>3150000</v>
      </c>
    </row>
    <row r="176" spans="1:26" ht="15.75" customHeight="1">
      <c r="A176" s="969"/>
      <c r="B176" s="41"/>
      <c r="C176" s="182"/>
      <c r="D176" s="41"/>
      <c r="E176" s="79"/>
      <c r="F176" s="940"/>
      <c r="G176" s="180"/>
      <c r="H176" s="54"/>
      <c r="I176" s="54"/>
      <c r="J176" s="132"/>
      <c r="K176" s="115"/>
      <c r="L176" s="229"/>
      <c r="M176" s="331"/>
      <c r="N176" s="262">
        <v>35000</v>
      </c>
      <c r="O176" s="219" t="s">
        <v>967</v>
      </c>
      <c r="P176" s="248" t="s">
        <v>906</v>
      </c>
      <c r="Q176" s="294">
        <v>9</v>
      </c>
      <c r="R176" s="296">
        <v>1</v>
      </c>
      <c r="S176" s="248" t="s">
        <v>906</v>
      </c>
      <c r="T176" s="263">
        <v>50</v>
      </c>
      <c r="U176" s="98" t="s">
        <v>922</v>
      </c>
      <c r="V176" s="248" t="s">
        <v>906</v>
      </c>
      <c r="W176" s="264">
        <v>5</v>
      </c>
      <c r="X176" s="264" t="s">
        <v>972</v>
      </c>
      <c r="Y176" s="10" t="s">
        <v>919</v>
      </c>
      <c r="Z176" s="971">
        <f>N176*Q176*R176*T176/100*W176</f>
        <v>787500</v>
      </c>
    </row>
    <row r="177" spans="1:26" ht="15.75" customHeight="1">
      <c r="A177" s="969"/>
      <c r="B177" s="41"/>
      <c r="C177" s="182"/>
      <c r="D177" s="41"/>
      <c r="E177" s="79"/>
      <c r="F177" s="940"/>
      <c r="G177" s="180"/>
      <c r="H177" s="54"/>
      <c r="I177" s="54"/>
      <c r="J177" s="132"/>
      <c r="K177" s="115"/>
      <c r="L177" s="229"/>
      <c r="M177" s="331"/>
      <c r="N177" s="262">
        <v>35000</v>
      </c>
      <c r="O177" s="219" t="s">
        <v>1</v>
      </c>
      <c r="P177" s="248" t="s">
        <v>906</v>
      </c>
      <c r="Q177" s="294">
        <v>9</v>
      </c>
      <c r="R177" s="296">
        <v>1</v>
      </c>
      <c r="S177" s="248" t="s">
        <v>906</v>
      </c>
      <c r="T177" s="262">
        <v>100</v>
      </c>
      <c r="U177" s="98" t="s">
        <v>922</v>
      </c>
      <c r="V177" s="248" t="s">
        <v>906</v>
      </c>
      <c r="W177" s="264">
        <v>7</v>
      </c>
      <c r="X177" s="264" t="s">
        <v>12</v>
      </c>
      <c r="Y177" s="10" t="s">
        <v>26</v>
      </c>
      <c r="Z177" s="971">
        <f>N177*Q177*R177*T177/100*W177</f>
        <v>2205000</v>
      </c>
    </row>
    <row r="178" spans="1:26" ht="15.75" customHeight="1">
      <c r="A178" s="969"/>
      <c r="B178" s="41"/>
      <c r="C178" s="182"/>
      <c r="D178" s="41"/>
      <c r="E178" s="79"/>
      <c r="F178" s="940"/>
      <c r="G178" s="180"/>
      <c r="H178" s="54"/>
      <c r="I178" s="54"/>
      <c r="J178" s="132"/>
      <c r="K178" s="115"/>
      <c r="L178" s="229"/>
      <c r="M178" s="331"/>
      <c r="N178" s="262">
        <v>20000</v>
      </c>
      <c r="O178" s="219" t="s">
        <v>1</v>
      </c>
      <c r="P178" s="248" t="s">
        <v>906</v>
      </c>
      <c r="Q178" s="294">
        <v>5</v>
      </c>
      <c r="R178" s="296">
        <v>1</v>
      </c>
      <c r="S178" s="248" t="s">
        <v>906</v>
      </c>
      <c r="T178" s="263">
        <v>50</v>
      </c>
      <c r="U178" s="98" t="s">
        <v>922</v>
      </c>
      <c r="V178" s="248" t="s">
        <v>906</v>
      </c>
      <c r="W178" s="264">
        <v>12</v>
      </c>
      <c r="X178" s="264" t="s">
        <v>12</v>
      </c>
      <c r="Y178" s="10" t="s">
        <v>26</v>
      </c>
      <c r="Z178" s="971">
        <f>N178*Q178*R178*T178/100*W178</f>
        <v>600000</v>
      </c>
    </row>
    <row r="179" spans="1:26" ht="15.75" customHeight="1">
      <c r="A179" s="969"/>
      <c r="B179" s="41"/>
      <c r="C179" s="182"/>
      <c r="D179" s="41"/>
      <c r="E179" s="79"/>
      <c r="F179" s="940"/>
      <c r="G179" s="180"/>
      <c r="H179" s="54"/>
      <c r="I179" s="54"/>
      <c r="J179" s="132"/>
      <c r="K179" s="115"/>
      <c r="L179" s="229"/>
      <c r="M179" s="331" t="s">
        <v>962</v>
      </c>
      <c r="N179" s="262">
        <v>1500</v>
      </c>
      <c r="O179" s="219" t="s">
        <v>967</v>
      </c>
      <c r="P179" s="248" t="s">
        <v>906</v>
      </c>
      <c r="Q179" s="294">
        <v>20</v>
      </c>
      <c r="R179" s="248" t="s">
        <v>906</v>
      </c>
      <c r="S179" s="262">
        <v>1</v>
      </c>
      <c r="T179" s="263" t="s">
        <v>975</v>
      </c>
      <c r="U179" s="202"/>
      <c r="V179" s="264"/>
      <c r="W179" s="264"/>
      <c r="X179" s="264"/>
      <c r="Y179" s="10" t="s">
        <v>919</v>
      </c>
      <c r="Z179" s="971">
        <f>N179*Q179*S179</f>
        <v>30000</v>
      </c>
    </row>
    <row r="180" spans="1:26" ht="15.75" customHeight="1">
      <c r="A180" s="969"/>
      <c r="B180" s="41"/>
      <c r="C180" s="182"/>
      <c r="D180" s="41"/>
      <c r="E180" s="79"/>
      <c r="F180" s="940"/>
      <c r="G180" s="180"/>
      <c r="H180" s="54"/>
      <c r="I180" s="54"/>
      <c r="J180" s="132"/>
      <c r="K180" s="115"/>
      <c r="L180" s="229"/>
      <c r="M180" s="331" t="s">
        <v>947</v>
      </c>
      <c r="N180" s="262">
        <v>15000</v>
      </c>
      <c r="O180" s="219" t="s">
        <v>967</v>
      </c>
      <c r="P180" s="248" t="s">
        <v>906</v>
      </c>
      <c r="Q180" s="294">
        <v>2</v>
      </c>
      <c r="R180" s="248" t="s">
        <v>906</v>
      </c>
      <c r="S180" s="262">
        <v>2</v>
      </c>
      <c r="T180" s="263" t="s">
        <v>975</v>
      </c>
      <c r="U180" s="202"/>
      <c r="V180" s="264"/>
      <c r="W180" s="264"/>
      <c r="X180" s="264"/>
      <c r="Y180" s="10" t="s">
        <v>919</v>
      </c>
      <c r="Z180" s="971">
        <f>N180*Q180*S180</f>
        <v>60000</v>
      </c>
    </row>
    <row r="181" spans="1:26" ht="15.75" customHeight="1">
      <c r="A181" s="969"/>
      <c r="B181" s="41"/>
      <c r="C181" s="182"/>
      <c r="D181" s="41"/>
      <c r="E181" s="79"/>
      <c r="F181" s="940"/>
      <c r="G181" s="180"/>
      <c r="H181" s="54"/>
      <c r="I181" s="54"/>
      <c r="J181" s="132"/>
      <c r="K181" s="115"/>
      <c r="L181" s="229"/>
      <c r="M181" s="331" t="s">
        <v>963</v>
      </c>
      <c r="N181" s="262">
        <v>50000</v>
      </c>
      <c r="O181" s="219" t="s">
        <v>967</v>
      </c>
      <c r="P181" s="248" t="s">
        <v>906</v>
      </c>
      <c r="Q181" s="97">
        <v>2</v>
      </c>
      <c r="R181" s="97" t="s">
        <v>946</v>
      </c>
      <c r="S181" s="11"/>
      <c r="T181" s="213"/>
      <c r="U181" s="213"/>
      <c r="V181" s="264"/>
      <c r="W181" s="264"/>
      <c r="X181" s="264"/>
      <c r="Y181" s="10" t="s">
        <v>919</v>
      </c>
      <c r="Z181" s="971">
        <f>N181*Q181</f>
        <v>100000</v>
      </c>
    </row>
    <row r="182" spans="1:26" ht="15.75" customHeight="1">
      <c r="A182" s="969"/>
      <c r="B182" s="41"/>
      <c r="C182" s="182"/>
      <c r="D182" s="41"/>
      <c r="E182" s="79"/>
      <c r="F182" s="940"/>
      <c r="G182" s="180"/>
      <c r="H182" s="54"/>
      <c r="I182" s="54"/>
      <c r="J182" s="132"/>
      <c r="K182" s="115"/>
      <c r="L182" s="229"/>
      <c r="M182" s="331" t="s">
        <v>964</v>
      </c>
      <c r="N182" s="262">
        <v>144000</v>
      </c>
      <c r="O182" s="219" t="s">
        <v>967</v>
      </c>
      <c r="P182" s="248" t="s">
        <v>906</v>
      </c>
      <c r="Q182" s="97">
        <v>4</v>
      </c>
      <c r="R182" s="97" t="s">
        <v>972</v>
      </c>
      <c r="S182" s="11"/>
      <c r="T182" s="213"/>
      <c r="U182" s="213"/>
      <c r="V182" s="264"/>
      <c r="W182" s="264"/>
      <c r="X182" s="264"/>
      <c r="Y182" s="10" t="s">
        <v>919</v>
      </c>
      <c r="Z182" s="971">
        <f>N182*Q182</f>
        <v>576000</v>
      </c>
    </row>
    <row r="183" spans="1:26" ht="15.75" customHeight="1">
      <c r="A183" s="969"/>
      <c r="B183" s="41"/>
      <c r="C183" s="182"/>
      <c r="D183" s="41"/>
      <c r="E183" s="79"/>
      <c r="F183" s="940"/>
      <c r="G183" s="180"/>
      <c r="H183" s="54"/>
      <c r="I183" s="54"/>
      <c r="J183" s="132"/>
      <c r="K183" s="115"/>
      <c r="L183" s="229"/>
      <c r="M183" s="331" t="s">
        <v>965</v>
      </c>
      <c r="N183" s="262">
        <v>100000</v>
      </c>
      <c r="O183" s="219" t="s">
        <v>967</v>
      </c>
      <c r="P183" s="248" t="s">
        <v>906</v>
      </c>
      <c r="Q183" s="97">
        <v>4</v>
      </c>
      <c r="R183" s="97" t="s">
        <v>973</v>
      </c>
      <c r="S183" s="96"/>
      <c r="T183" s="213"/>
      <c r="U183" s="213"/>
      <c r="V183" s="264"/>
      <c r="W183" s="264"/>
      <c r="X183" s="264"/>
      <c r="Y183" s="10" t="s">
        <v>919</v>
      </c>
      <c r="Z183" s="971">
        <f>N183*Q183</f>
        <v>400000</v>
      </c>
    </row>
    <row r="184" spans="1:26" ht="15.75" customHeight="1">
      <c r="A184" s="969"/>
      <c r="B184" s="41"/>
      <c r="C184" s="182"/>
      <c r="D184" s="41"/>
      <c r="E184" s="79"/>
      <c r="F184" s="940"/>
      <c r="G184" s="180"/>
      <c r="H184" s="54"/>
      <c r="I184" s="54"/>
      <c r="J184" s="132"/>
      <c r="K184" s="115"/>
      <c r="L184" s="229"/>
      <c r="M184" s="331" t="s">
        <v>966</v>
      </c>
      <c r="N184" s="262">
        <v>25000</v>
      </c>
      <c r="O184" s="219" t="s">
        <v>967</v>
      </c>
      <c r="P184" s="58" t="s">
        <v>906</v>
      </c>
      <c r="Q184" s="97">
        <v>20</v>
      </c>
      <c r="R184" s="97" t="s">
        <v>974</v>
      </c>
      <c r="S184" s="11" t="s">
        <v>906</v>
      </c>
      <c r="T184" s="96">
        <v>12</v>
      </c>
      <c r="U184" s="213" t="s">
        <v>972</v>
      </c>
      <c r="V184" s="264"/>
      <c r="W184" s="264"/>
      <c r="X184" s="264"/>
      <c r="Y184" s="10" t="s">
        <v>919</v>
      </c>
      <c r="Z184" s="971">
        <f>N184*Q184*T184</f>
        <v>6000000</v>
      </c>
    </row>
    <row r="185" spans="1:26" ht="15.75" customHeight="1">
      <c r="A185" s="969"/>
      <c r="B185" s="41"/>
      <c r="C185" s="182"/>
      <c r="D185" s="41"/>
      <c r="E185" s="79"/>
      <c r="F185" s="940"/>
      <c r="G185" s="180"/>
      <c r="H185" s="54"/>
      <c r="I185" s="54"/>
      <c r="J185" s="132"/>
      <c r="K185" s="115"/>
      <c r="L185" s="229"/>
      <c r="M185" s="331" t="s">
        <v>953</v>
      </c>
      <c r="N185" s="262">
        <v>35500</v>
      </c>
      <c r="O185" s="219" t="s">
        <v>967</v>
      </c>
      <c r="P185" s="58" t="s">
        <v>906</v>
      </c>
      <c r="Q185" s="273">
        <v>12</v>
      </c>
      <c r="R185" s="273" t="s">
        <v>972</v>
      </c>
      <c r="S185" s="178"/>
      <c r="T185" s="93"/>
      <c r="U185" s="93"/>
      <c r="V185" s="264"/>
      <c r="W185" s="264"/>
      <c r="X185" s="264"/>
      <c r="Y185" s="10" t="s">
        <v>919</v>
      </c>
      <c r="Z185" s="971">
        <f>N185*Q185</f>
        <v>426000</v>
      </c>
    </row>
    <row r="186" spans="1:26" ht="15.75" customHeight="1">
      <c r="A186" s="969"/>
      <c r="B186" s="41"/>
      <c r="C186" s="182"/>
      <c r="D186" s="41"/>
      <c r="E186" s="79">
        <v>332</v>
      </c>
      <c r="F186" s="797" t="s">
        <v>976</v>
      </c>
      <c r="G186" s="190">
        <v>23007</v>
      </c>
      <c r="H186" s="30">
        <f>Z186/1000</f>
        <v>23448.28</v>
      </c>
      <c r="I186" s="33">
        <f>(H186-G186)</f>
        <v>441.27999999999884</v>
      </c>
      <c r="J186" s="134">
        <f>(H186/G186*100)-100</f>
        <v>1.9180249489285899</v>
      </c>
      <c r="K186" s="117"/>
      <c r="L186" s="242"/>
      <c r="M186" s="336"/>
      <c r="N186" s="268"/>
      <c r="O186" s="266"/>
      <c r="P186" s="61"/>
      <c r="Q186" s="267"/>
      <c r="R186" s="267"/>
      <c r="S186" s="268"/>
      <c r="T186" s="269"/>
      <c r="U186" s="201"/>
      <c r="V186" s="267"/>
      <c r="W186" s="270"/>
      <c r="X186" s="271"/>
      <c r="Y186" s="266"/>
      <c r="Z186" s="994">
        <f>SUM(Z188:Z194)</f>
        <v>23448280</v>
      </c>
    </row>
    <row r="187" spans="1:26" ht="15.75" customHeight="1">
      <c r="A187" s="969"/>
      <c r="B187" s="41"/>
      <c r="C187" s="182"/>
      <c r="D187" s="41"/>
      <c r="E187" s="81"/>
      <c r="F187" s="799"/>
      <c r="G187" s="181"/>
      <c r="H187" s="179"/>
      <c r="I187" s="179"/>
      <c r="J187" s="131"/>
      <c r="K187" s="114"/>
      <c r="L187" s="249" t="s">
        <v>944</v>
      </c>
      <c r="M187" s="324" t="s">
        <v>976</v>
      </c>
      <c r="N187" s="274"/>
      <c r="O187" s="272"/>
      <c r="P187" s="60"/>
      <c r="Q187" s="273"/>
      <c r="R187" s="273"/>
      <c r="S187" s="274"/>
      <c r="T187" s="275"/>
      <c r="U187" s="203"/>
      <c r="V187" s="276"/>
      <c r="W187" s="276"/>
      <c r="X187" s="276"/>
      <c r="Y187" s="272"/>
      <c r="Z187" s="1588"/>
    </row>
    <row r="188" spans="1:26" ht="15.75" customHeight="1">
      <c r="A188" s="1244"/>
      <c r="B188" s="39"/>
      <c r="C188" s="182"/>
      <c r="D188" s="41"/>
      <c r="E188" s="79"/>
      <c r="F188" s="940"/>
      <c r="G188" s="180"/>
      <c r="H188" s="54"/>
      <c r="I188" s="54"/>
      <c r="J188" s="132"/>
      <c r="K188" s="115"/>
      <c r="L188" s="229"/>
      <c r="M188" s="322" t="s">
        <v>950</v>
      </c>
      <c r="N188" s="96">
        <v>35000</v>
      </c>
      <c r="O188" s="219" t="s">
        <v>967</v>
      </c>
      <c r="P188" s="248" t="s">
        <v>906</v>
      </c>
      <c r="Q188" s="294">
        <v>13</v>
      </c>
      <c r="R188" s="296">
        <v>7</v>
      </c>
      <c r="S188" s="248" t="s">
        <v>906</v>
      </c>
      <c r="T188" s="263">
        <v>50</v>
      </c>
      <c r="U188" s="98" t="s">
        <v>922</v>
      </c>
      <c r="V188" s="248" t="s">
        <v>906</v>
      </c>
      <c r="W188" s="264">
        <v>12</v>
      </c>
      <c r="X188" s="264" t="s">
        <v>972</v>
      </c>
      <c r="Y188" s="10" t="s">
        <v>919</v>
      </c>
      <c r="Z188" s="971">
        <f>N188*Q188*R188*T188/100*W188</f>
        <v>19110000</v>
      </c>
    </row>
    <row r="189" spans="1:26" ht="15.75" customHeight="1">
      <c r="A189" s="1244"/>
      <c r="B189" s="39"/>
      <c r="C189" s="182"/>
      <c r="D189" s="41"/>
      <c r="E189" s="79"/>
      <c r="F189" s="940"/>
      <c r="G189" s="180"/>
      <c r="H189" s="54"/>
      <c r="I189" s="54"/>
      <c r="J189" s="132"/>
      <c r="K189" s="115"/>
      <c r="L189" s="229"/>
      <c r="M189" s="322" t="s">
        <v>986</v>
      </c>
      <c r="N189" s="96">
        <v>26380</v>
      </c>
      <c r="O189" s="219" t="s">
        <v>967</v>
      </c>
      <c r="P189" s="248" t="s">
        <v>906</v>
      </c>
      <c r="Q189" s="97">
        <v>6</v>
      </c>
      <c r="R189" s="296" t="s">
        <v>972</v>
      </c>
      <c r="S189" s="248"/>
      <c r="T189" s="263"/>
      <c r="U189" s="98"/>
      <c r="V189" s="248"/>
      <c r="W189" s="264"/>
      <c r="X189" s="264"/>
      <c r="Y189" s="10" t="s">
        <v>919</v>
      </c>
      <c r="Z189" s="971">
        <f aca="true" t="shared" si="5" ref="Z189:Z194">N189*Q189</f>
        <v>158280</v>
      </c>
    </row>
    <row r="190" spans="1:26" ht="15.75" customHeight="1">
      <c r="A190" s="1244"/>
      <c r="B190" s="39"/>
      <c r="C190" s="182"/>
      <c r="D190" s="41"/>
      <c r="E190" s="79"/>
      <c r="F190" s="940"/>
      <c r="G190" s="180"/>
      <c r="H190" s="54"/>
      <c r="I190" s="54"/>
      <c r="J190" s="132"/>
      <c r="K190" s="115"/>
      <c r="L190" s="229"/>
      <c r="M190" s="322"/>
      <c r="N190" s="96">
        <v>100000</v>
      </c>
      <c r="O190" s="219" t="s">
        <v>1</v>
      </c>
      <c r="P190" s="248" t="s">
        <v>906</v>
      </c>
      <c r="Q190" s="97">
        <v>6</v>
      </c>
      <c r="R190" s="296" t="s">
        <v>12</v>
      </c>
      <c r="S190" s="248"/>
      <c r="T190" s="263"/>
      <c r="U190" s="98"/>
      <c r="V190" s="248"/>
      <c r="W190" s="264"/>
      <c r="X190" s="264"/>
      <c r="Y190" s="10" t="s">
        <v>26</v>
      </c>
      <c r="Z190" s="971">
        <f t="shared" si="5"/>
        <v>600000</v>
      </c>
    </row>
    <row r="191" spans="1:26" ht="15.75" customHeight="1">
      <c r="A191" s="1244"/>
      <c r="B191" s="39"/>
      <c r="C191" s="182"/>
      <c r="D191" s="41"/>
      <c r="E191" s="79"/>
      <c r="F191" s="940"/>
      <c r="G191" s="180"/>
      <c r="H191" s="54"/>
      <c r="I191" s="54"/>
      <c r="J191" s="132"/>
      <c r="K191" s="115"/>
      <c r="L191" s="229"/>
      <c r="M191" s="322" t="s">
        <v>977</v>
      </c>
      <c r="N191" s="96">
        <v>1500000</v>
      </c>
      <c r="O191" s="219" t="s">
        <v>967</v>
      </c>
      <c r="P191" s="11" t="s">
        <v>906</v>
      </c>
      <c r="Q191" s="97">
        <v>1</v>
      </c>
      <c r="R191" s="97" t="s">
        <v>945</v>
      </c>
      <c r="S191" s="262"/>
      <c r="T191" s="263"/>
      <c r="U191" s="202"/>
      <c r="V191" s="264"/>
      <c r="W191" s="264"/>
      <c r="X191" s="264"/>
      <c r="Y191" s="10" t="s">
        <v>919</v>
      </c>
      <c r="Z191" s="971">
        <f t="shared" si="5"/>
        <v>1500000</v>
      </c>
    </row>
    <row r="192" spans="1:26" ht="15.75" customHeight="1">
      <c r="A192" s="1244"/>
      <c r="B192" s="39"/>
      <c r="C192" s="182"/>
      <c r="D192" s="41"/>
      <c r="E192" s="79"/>
      <c r="F192" s="940"/>
      <c r="G192" s="180"/>
      <c r="H192" s="54"/>
      <c r="I192" s="54"/>
      <c r="J192" s="132"/>
      <c r="K192" s="115"/>
      <c r="L192" s="229"/>
      <c r="M192" s="322" t="s">
        <v>978</v>
      </c>
      <c r="N192" s="96">
        <v>2000000</v>
      </c>
      <c r="O192" s="219" t="s">
        <v>967</v>
      </c>
      <c r="P192" s="11" t="s">
        <v>906</v>
      </c>
      <c r="Q192" s="97">
        <v>1</v>
      </c>
      <c r="R192" s="97" t="s">
        <v>945</v>
      </c>
      <c r="S192" s="262"/>
      <c r="T192" s="263"/>
      <c r="U192" s="202"/>
      <c r="V192" s="264"/>
      <c r="W192" s="264"/>
      <c r="X192" s="264"/>
      <c r="Y192" s="10" t="s">
        <v>919</v>
      </c>
      <c r="Z192" s="971">
        <f t="shared" si="5"/>
        <v>2000000</v>
      </c>
    </row>
    <row r="193" spans="1:26" ht="15.75" customHeight="1">
      <c r="A193" s="1244"/>
      <c r="B193" s="39"/>
      <c r="C193" s="182"/>
      <c r="D193" s="41"/>
      <c r="E193" s="79"/>
      <c r="F193" s="940"/>
      <c r="G193" s="180"/>
      <c r="H193" s="54"/>
      <c r="I193" s="54"/>
      <c r="J193" s="132"/>
      <c r="K193" s="115"/>
      <c r="L193" s="229"/>
      <c r="M193" s="322" t="s">
        <v>947</v>
      </c>
      <c r="N193" s="96">
        <v>15000</v>
      </c>
      <c r="O193" s="219" t="s">
        <v>967</v>
      </c>
      <c r="P193" s="11" t="s">
        <v>906</v>
      </c>
      <c r="Q193" s="97">
        <v>2</v>
      </c>
      <c r="R193" s="97" t="s">
        <v>946</v>
      </c>
      <c r="S193" s="262"/>
      <c r="T193" s="263"/>
      <c r="U193" s="202"/>
      <c r="V193" s="264"/>
      <c r="W193" s="264"/>
      <c r="X193" s="264"/>
      <c r="Y193" s="10" t="s">
        <v>919</v>
      </c>
      <c r="Z193" s="971">
        <f t="shared" si="5"/>
        <v>30000</v>
      </c>
    </row>
    <row r="194" spans="1:26" ht="15.75" customHeight="1">
      <c r="A194" s="1244"/>
      <c r="B194" s="39"/>
      <c r="C194" s="182"/>
      <c r="D194" s="41"/>
      <c r="E194" s="79"/>
      <c r="F194" s="799"/>
      <c r="G194" s="181"/>
      <c r="H194" s="179"/>
      <c r="I194" s="179"/>
      <c r="J194" s="131"/>
      <c r="K194" s="114"/>
      <c r="L194" s="249"/>
      <c r="M194" s="324" t="s">
        <v>963</v>
      </c>
      <c r="N194" s="110">
        <v>50000</v>
      </c>
      <c r="O194" s="272" t="s">
        <v>967</v>
      </c>
      <c r="P194" s="22" t="s">
        <v>906</v>
      </c>
      <c r="Q194" s="105">
        <v>1</v>
      </c>
      <c r="R194" s="105" t="s">
        <v>946</v>
      </c>
      <c r="S194" s="274"/>
      <c r="T194" s="275"/>
      <c r="U194" s="203"/>
      <c r="V194" s="276"/>
      <c r="W194" s="276"/>
      <c r="X194" s="276"/>
      <c r="Y194" s="10" t="s">
        <v>919</v>
      </c>
      <c r="Z194" s="971">
        <f t="shared" si="5"/>
        <v>50000</v>
      </c>
    </row>
    <row r="195" spans="1:26" ht="15.75" customHeight="1">
      <c r="A195" s="1244"/>
      <c r="B195" s="39"/>
      <c r="C195" s="182"/>
      <c r="D195" s="41"/>
      <c r="E195" s="79">
        <v>333</v>
      </c>
      <c r="F195" s="797" t="s">
        <v>979</v>
      </c>
      <c r="G195" s="190">
        <v>35545</v>
      </c>
      <c r="H195" s="30">
        <f>Z195/1000</f>
        <v>39150</v>
      </c>
      <c r="I195" s="33">
        <f>(H195-G195)</f>
        <v>3605</v>
      </c>
      <c r="J195" s="134">
        <f>(H195/G195*100)-100</f>
        <v>10.14207342804896</v>
      </c>
      <c r="K195" s="117"/>
      <c r="L195" s="242"/>
      <c r="M195" s="336"/>
      <c r="N195" s="268"/>
      <c r="O195" s="266"/>
      <c r="P195" s="61"/>
      <c r="Q195" s="267"/>
      <c r="R195" s="267"/>
      <c r="S195" s="268"/>
      <c r="T195" s="269"/>
      <c r="U195" s="201"/>
      <c r="V195" s="267"/>
      <c r="W195" s="270"/>
      <c r="X195" s="271"/>
      <c r="Y195" s="266"/>
      <c r="Z195" s="994">
        <f>SUM(Z196:Z207)</f>
        <v>39150000</v>
      </c>
    </row>
    <row r="196" spans="1:26" ht="15.75" customHeight="1">
      <c r="A196" s="1244"/>
      <c r="B196" s="39"/>
      <c r="C196" s="182"/>
      <c r="D196" s="41"/>
      <c r="E196" s="79"/>
      <c r="F196" s="940"/>
      <c r="G196" s="180"/>
      <c r="H196" s="54"/>
      <c r="I196" s="54"/>
      <c r="J196" s="132"/>
      <c r="K196" s="115"/>
      <c r="L196" s="229" t="s">
        <v>944</v>
      </c>
      <c r="M196" s="322" t="s">
        <v>979</v>
      </c>
      <c r="N196" s="9"/>
      <c r="O196" s="217"/>
      <c r="P196" s="217"/>
      <c r="Q196" s="11"/>
      <c r="R196" s="11"/>
      <c r="S196" s="262"/>
      <c r="T196" s="263"/>
      <c r="U196" s="202"/>
      <c r="V196" s="264"/>
      <c r="W196" s="264"/>
      <c r="X196" s="264"/>
      <c r="Y196" s="219"/>
      <c r="Z196" s="971"/>
    </row>
    <row r="197" spans="1:26" ht="15.75" customHeight="1">
      <c r="A197" s="1244"/>
      <c r="B197" s="39"/>
      <c r="C197" s="182"/>
      <c r="D197" s="41"/>
      <c r="E197" s="79"/>
      <c r="F197" s="940"/>
      <c r="G197" s="180"/>
      <c r="H197" s="54"/>
      <c r="I197" s="54"/>
      <c r="J197" s="132"/>
      <c r="K197" s="115"/>
      <c r="L197" s="229"/>
      <c r="M197" s="332" t="s">
        <v>950</v>
      </c>
      <c r="N197" s="96">
        <v>50000</v>
      </c>
      <c r="O197" s="219" t="s">
        <v>967</v>
      </c>
      <c r="P197" s="248" t="s">
        <v>906</v>
      </c>
      <c r="Q197" s="294">
        <v>15</v>
      </c>
      <c r="R197" s="296">
        <v>6</v>
      </c>
      <c r="S197" s="248" t="s">
        <v>906</v>
      </c>
      <c r="T197" s="263">
        <v>40</v>
      </c>
      <c r="U197" s="98" t="s">
        <v>922</v>
      </c>
      <c r="V197" s="248" t="s">
        <v>906</v>
      </c>
      <c r="W197" s="264">
        <v>7</v>
      </c>
      <c r="X197" s="264" t="s">
        <v>972</v>
      </c>
      <c r="Y197" s="10" t="s">
        <v>919</v>
      </c>
      <c r="Z197" s="971">
        <f>N197*Q197*R197*T197/100*W197</f>
        <v>12600000</v>
      </c>
    </row>
    <row r="198" spans="1:26" ht="15.75" customHeight="1">
      <c r="A198" s="1244"/>
      <c r="B198" s="39"/>
      <c r="C198" s="182"/>
      <c r="D198" s="41"/>
      <c r="E198" s="79"/>
      <c r="F198" s="940"/>
      <c r="G198" s="180"/>
      <c r="H198" s="54"/>
      <c r="I198" s="54"/>
      <c r="J198" s="132"/>
      <c r="K198" s="115"/>
      <c r="L198" s="229"/>
      <c r="M198" s="332"/>
      <c r="N198" s="96">
        <v>55000</v>
      </c>
      <c r="O198" s="219" t="s">
        <v>1</v>
      </c>
      <c r="P198" s="248" t="s">
        <v>906</v>
      </c>
      <c r="Q198" s="294">
        <v>17</v>
      </c>
      <c r="R198" s="296">
        <v>6</v>
      </c>
      <c r="S198" s="248" t="s">
        <v>906</v>
      </c>
      <c r="T198" s="263">
        <v>40</v>
      </c>
      <c r="U198" s="98" t="s">
        <v>922</v>
      </c>
      <c r="V198" s="248" t="s">
        <v>906</v>
      </c>
      <c r="W198" s="264">
        <v>5</v>
      </c>
      <c r="X198" s="264" t="s">
        <v>12</v>
      </c>
      <c r="Y198" s="10" t="s">
        <v>26</v>
      </c>
      <c r="Z198" s="971">
        <f>N198*Q198*R198*T198/100*W198</f>
        <v>11220000</v>
      </c>
    </row>
    <row r="199" spans="1:26" ht="15.75" customHeight="1">
      <c r="A199" s="1244"/>
      <c r="B199" s="39"/>
      <c r="C199" s="182"/>
      <c r="D199" s="41"/>
      <c r="E199" s="79"/>
      <c r="F199" s="940"/>
      <c r="G199" s="180"/>
      <c r="H199" s="54"/>
      <c r="I199" s="54"/>
      <c r="J199" s="132"/>
      <c r="K199" s="115"/>
      <c r="L199" s="229"/>
      <c r="M199" s="322" t="s">
        <v>980</v>
      </c>
      <c r="N199" s="96">
        <v>6000</v>
      </c>
      <c r="O199" s="10" t="s">
        <v>927</v>
      </c>
      <c r="P199" s="11" t="s">
        <v>906</v>
      </c>
      <c r="Q199" s="97">
        <v>6</v>
      </c>
      <c r="R199" s="97" t="s">
        <v>981</v>
      </c>
      <c r="S199" s="248" t="s">
        <v>906</v>
      </c>
      <c r="T199" s="263">
        <v>5</v>
      </c>
      <c r="U199" s="202" t="s">
        <v>974</v>
      </c>
      <c r="V199" s="248" t="s">
        <v>906</v>
      </c>
      <c r="W199" s="264">
        <v>16</v>
      </c>
      <c r="X199" s="264" t="s">
        <v>987</v>
      </c>
      <c r="Y199" s="10" t="s">
        <v>919</v>
      </c>
      <c r="Z199" s="971">
        <f>N199*Q199*T199*W199</f>
        <v>2880000</v>
      </c>
    </row>
    <row r="200" spans="1:26" ht="15.75" customHeight="1">
      <c r="A200" s="1244"/>
      <c r="B200" s="39"/>
      <c r="C200" s="182"/>
      <c r="D200" s="41"/>
      <c r="E200" s="79"/>
      <c r="F200" s="940"/>
      <c r="G200" s="180"/>
      <c r="H200" s="54"/>
      <c r="I200" s="54"/>
      <c r="J200" s="132"/>
      <c r="K200" s="115"/>
      <c r="L200" s="229"/>
      <c r="M200" s="322"/>
      <c r="N200" s="96">
        <v>6000</v>
      </c>
      <c r="O200" s="10" t="s">
        <v>1</v>
      </c>
      <c r="P200" s="11" t="s">
        <v>906</v>
      </c>
      <c r="Q200" s="97">
        <v>6</v>
      </c>
      <c r="R200" s="97" t="s">
        <v>981</v>
      </c>
      <c r="S200" s="248" t="s">
        <v>906</v>
      </c>
      <c r="T200" s="263">
        <v>5</v>
      </c>
      <c r="U200" s="202" t="s">
        <v>6</v>
      </c>
      <c r="V200" s="248" t="s">
        <v>906</v>
      </c>
      <c r="W200" s="264">
        <v>12</v>
      </c>
      <c r="X200" s="264" t="s">
        <v>4</v>
      </c>
      <c r="Y200" s="10" t="s">
        <v>26</v>
      </c>
      <c r="Z200" s="971">
        <f>N200*Q200*T200*W200</f>
        <v>2160000</v>
      </c>
    </row>
    <row r="201" spans="1:26" ht="15.75" customHeight="1">
      <c r="A201" s="1244"/>
      <c r="B201" s="39"/>
      <c r="C201" s="182"/>
      <c r="D201" s="41"/>
      <c r="E201" s="79"/>
      <c r="F201" s="940"/>
      <c r="G201" s="180"/>
      <c r="H201" s="54"/>
      <c r="I201" s="54"/>
      <c r="J201" s="132"/>
      <c r="K201" s="115"/>
      <c r="L201" s="229"/>
      <c r="M201" s="322"/>
      <c r="N201" s="96">
        <v>13000</v>
      </c>
      <c r="O201" s="10" t="s">
        <v>1</v>
      </c>
      <c r="P201" s="11" t="s">
        <v>906</v>
      </c>
      <c r="Q201" s="97">
        <v>6</v>
      </c>
      <c r="R201" s="97" t="s">
        <v>981</v>
      </c>
      <c r="S201" s="248" t="s">
        <v>906</v>
      </c>
      <c r="T201" s="263">
        <v>5</v>
      </c>
      <c r="U201" s="202" t="s">
        <v>6</v>
      </c>
      <c r="V201" s="248" t="s">
        <v>906</v>
      </c>
      <c r="W201" s="264">
        <v>20</v>
      </c>
      <c r="X201" s="264" t="s">
        <v>4</v>
      </c>
      <c r="Y201" s="10" t="s">
        <v>26</v>
      </c>
      <c r="Z201" s="971">
        <f>N201*Q201*T201*W201</f>
        <v>7800000</v>
      </c>
    </row>
    <row r="202" spans="1:26" ht="15.75" customHeight="1">
      <c r="A202" s="1244"/>
      <c r="B202" s="39"/>
      <c r="C202" s="182"/>
      <c r="D202" s="41"/>
      <c r="E202" s="79"/>
      <c r="F202" s="940"/>
      <c r="G202" s="180"/>
      <c r="H202" s="54"/>
      <c r="I202" s="54"/>
      <c r="J202" s="132"/>
      <c r="K202" s="115"/>
      <c r="L202" s="229"/>
      <c r="M202" s="322" t="s">
        <v>982</v>
      </c>
      <c r="N202" s="96">
        <v>400000</v>
      </c>
      <c r="O202" s="10" t="s">
        <v>927</v>
      </c>
      <c r="P202" s="11" t="s">
        <v>906</v>
      </c>
      <c r="Q202" s="97">
        <v>4</v>
      </c>
      <c r="R202" s="97" t="s">
        <v>945</v>
      </c>
      <c r="S202" s="262"/>
      <c r="T202" s="263"/>
      <c r="U202" s="202"/>
      <c r="V202" s="248"/>
      <c r="W202" s="264"/>
      <c r="X202" s="264"/>
      <c r="Y202" s="10" t="s">
        <v>919</v>
      </c>
      <c r="Z202" s="971">
        <f aca="true" t="shared" si="6" ref="Z202:Z207">N202*Q202</f>
        <v>1600000</v>
      </c>
    </row>
    <row r="203" spans="1:26" ht="15.75" customHeight="1" thickBot="1">
      <c r="A203" s="1294"/>
      <c r="B203" s="983"/>
      <c r="C203" s="1676"/>
      <c r="D203" s="972"/>
      <c r="E203" s="973"/>
      <c r="F203" s="974"/>
      <c r="G203" s="975"/>
      <c r="H203" s="976"/>
      <c r="I203" s="976"/>
      <c r="J203" s="1628"/>
      <c r="K203" s="977"/>
      <c r="L203" s="1677"/>
      <c r="M203" s="1684" t="s">
        <v>983</v>
      </c>
      <c r="N203" s="1630">
        <v>140000</v>
      </c>
      <c r="O203" s="899" t="s">
        <v>927</v>
      </c>
      <c r="P203" s="900" t="s">
        <v>906</v>
      </c>
      <c r="Q203" s="1632">
        <v>2</v>
      </c>
      <c r="R203" s="1632" t="s">
        <v>945</v>
      </c>
      <c r="S203" s="1678"/>
      <c r="T203" s="1683"/>
      <c r="U203" s="1653"/>
      <c r="V203" s="979"/>
      <c r="W203" s="979"/>
      <c r="X203" s="979"/>
      <c r="Y203" s="899" t="s">
        <v>919</v>
      </c>
      <c r="Z203" s="980">
        <f t="shared" si="6"/>
        <v>280000</v>
      </c>
    </row>
    <row r="204" spans="1:26" ht="15.75" customHeight="1">
      <c r="A204" s="1244"/>
      <c r="B204" s="39"/>
      <c r="C204" s="182"/>
      <c r="D204" s="41"/>
      <c r="E204" s="79"/>
      <c r="F204" s="940"/>
      <c r="G204" s="180"/>
      <c r="H204" s="54"/>
      <c r="I204" s="54"/>
      <c r="J204" s="132"/>
      <c r="K204" s="115"/>
      <c r="L204" s="229"/>
      <c r="M204" s="322" t="s">
        <v>984</v>
      </c>
      <c r="N204" s="96">
        <v>100000</v>
      </c>
      <c r="O204" s="10" t="s">
        <v>927</v>
      </c>
      <c r="P204" s="11" t="s">
        <v>906</v>
      </c>
      <c r="Q204" s="97">
        <v>1</v>
      </c>
      <c r="R204" s="97" t="s">
        <v>945</v>
      </c>
      <c r="S204" s="262"/>
      <c r="T204" s="263"/>
      <c r="U204" s="202"/>
      <c r="V204" s="264"/>
      <c r="W204" s="264"/>
      <c r="X204" s="264"/>
      <c r="Y204" s="10" t="s">
        <v>919</v>
      </c>
      <c r="Z204" s="971">
        <f t="shared" si="6"/>
        <v>100000</v>
      </c>
    </row>
    <row r="205" spans="1:26" ht="15.75" customHeight="1">
      <c r="A205" s="1244"/>
      <c r="B205" s="39"/>
      <c r="C205" s="182"/>
      <c r="D205" s="41"/>
      <c r="E205" s="79"/>
      <c r="F205" s="940"/>
      <c r="G205" s="180"/>
      <c r="H205" s="54"/>
      <c r="I205" s="54"/>
      <c r="J205" s="132"/>
      <c r="K205" s="115"/>
      <c r="L205" s="229"/>
      <c r="M205" s="322" t="s">
        <v>985</v>
      </c>
      <c r="N205" s="96">
        <v>100000</v>
      </c>
      <c r="O205" s="10" t="s">
        <v>927</v>
      </c>
      <c r="P205" s="11" t="s">
        <v>906</v>
      </c>
      <c r="Q205" s="97">
        <v>3</v>
      </c>
      <c r="R205" s="97" t="s">
        <v>945</v>
      </c>
      <c r="S205" s="262"/>
      <c r="T205" s="263"/>
      <c r="U205" s="202"/>
      <c r="V205" s="264"/>
      <c r="W205" s="264"/>
      <c r="X205" s="264"/>
      <c r="Y205" s="10" t="s">
        <v>919</v>
      </c>
      <c r="Z205" s="971">
        <f t="shared" si="6"/>
        <v>300000</v>
      </c>
    </row>
    <row r="206" spans="1:26" ht="15.75" customHeight="1">
      <c r="A206" s="1244"/>
      <c r="B206" s="39"/>
      <c r="C206" s="182"/>
      <c r="D206" s="41"/>
      <c r="E206" s="79"/>
      <c r="F206" s="940"/>
      <c r="G206" s="180"/>
      <c r="H206" s="54"/>
      <c r="I206" s="54"/>
      <c r="J206" s="132"/>
      <c r="K206" s="115"/>
      <c r="L206" s="229"/>
      <c r="M206" s="322" t="s">
        <v>947</v>
      </c>
      <c r="N206" s="96">
        <v>15000</v>
      </c>
      <c r="O206" s="10" t="s">
        <v>927</v>
      </c>
      <c r="P206" s="11" t="s">
        <v>906</v>
      </c>
      <c r="Q206" s="97">
        <v>4</v>
      </c>
      <c r="R206" s="97" t="s">
        <v>946</v>
      </c>
      <c r="S206" s="262"/>
      <c r="T206" s="263"/>
      <c r="U206" s="202"/>
      <c r="V206" s="264"/>
      <c r="W206" s="264"/>
      <c r="X206" s="264"/>
      <c r="Y206" s="10" t="s">
        <v>919</v>
      </c>
      <c r="Z206" s="971">
        <f t="shared" si="6"/>
        <v>60000</v>
      </c>
    </row>
    <row r="207" spans="1:26" ht="15.75" customHeight="1">
      <c r="A207" s="1244"/>
      <c r="B207" s="39"/>
      <c r="C207" s="182"/>
      <c r="D207" s="41"/>
      <c r="E207" s="79"/>
      <c r="F207" s="940"/>
      <c r="G207" s="180"/>
      <c r="H207" s="54"/>
      <c r="I207" s="54"/>
      <c r="J207" s="132"/>
      <c r="K207" s="115"/>
      <c r="L207" s="229"/>
      <c r="M207" s="324" t="s">
        <v>963</v>
      </c>
      <c r="N207" s="110">
        <v>50000</v>
      </c>
      <c r="O207" s="21" t="s">
        <v>927</v>
      </c>
      <c r="P207" s="22" t="s">
        <v>906</v>
      </c>
      <c r="Q207" s="105">
        <v>3</v>
      </c>
      <c r="R207" s="105" t="s">
        <v>946</v>
      </c>
      <c r="S207" s="262"/>
      <c r="T207" s="263"/>
      <c r="U207" s="202"/>
      <c r="V207" s="264"/>
      <c r="W207" s="264"/>
      <c r="X207" s="264"/>
      <c r="Y207" s="10" t="s">
        <v>919</v>
      </c>
      <c r="Z207" s="971">
        <f t="shared" si="6"/>
        <v>150000</v>
      </c>
    </row>
    <row r="208" spans="1:26" ht="15.75" customHeight="1">
      <c r="A208" s="1244"/>
      <c r="B208" s="39"/>
      <c r="E208" s="995">
        <v>334</v>
      </c>
      <c r="F208" s="797" t="s">
        <v>28</v>
      </c>
      <c r="G208" s="190">
        <v>4720</v>
      </c>
      <c r="H208" s="30">
        <f>Z208/1000</f>
        <v>4720</v>
      </c>
      <c r="I208" s="33">
        <f>(H208-G208)</f>
        <v>0</v>
      </c>
      <c r="J208" s="134">
        <f>(H208/G208*100)-100</f>
        <v>0</v>
      </c>
      <c r="K208" s="117"/>
      <c r="L208" s="242"/>
      <c r="M208" s="336"/>
      <c r="N208" s="268"/>
      <c r="O208" s="266"/>
      <c r="P208" s="61"/>
      <c r="Q208" s="267"/>
      <c r="R208" s="267"/>
      <c r="S208" s="268"/>
      <c r="T208" s="269"/>
      <c r="U208" s="201"/>
      <c r="V208" s="267"/>
      <c r="W208" s="270"/>
      <c r="X208" s="271"/>
      <c r="Y208" s="266"/>
      <c r="Z208" s="994">
        <f>SUM(Z209:Z214)</f>
        <v>4720000</v>
      </c>
    </row>
    <row r="209" spans="1:26" ht="15.75" customHeight="1">
      <c r="A209" s="1244"/>
      <c r="B209" s="39"/>
      <c r="E209" s="995"/>
      <c r="F209" s="940"/>
      <c r="G209" s="180"/>
      <c r="H209" s="54"/>
      <c r="I209" s="54"/>
      <c r="J209" s="132"/>
      <c r="K209" s="115"/>
      <c r="L209" s="229" t="s">
        <v>944</v>
      </c>
      <c r="M209" s="327" t="s">
        <v>988</v>
      </c>
      <c r="N209" s="529"/>
      <c r="O209" s="10"/>
      <c r="P209" s="217"/>
      <c r="Q209" s="97"/>
      <c r="R209" s="97"/>
      <c r="S209" s="262"/>
      <c r="T209" s="263"/>
      <c r="U209" s="202"/>
      <c r="V209" s="264"/>
      <c r="W209" s="264"/>
      <c r="X209" s="264"/>
      <c r="Y209" s="219"/>
      <c r="Z209" s="971"/>
    </row>
    <row r="210" spans="1:26" ht="15.75" customHeight="1">
      <c r="A210" s="1244"/>
      <c r="B210" s="39"/>
      <c r="E210" s="995"/>
      <c r="F210" s="940"/>
      <c r="G210" s="180"/>
      <c r="H210" s="54"/>
      <c r="I210" s="54"/>
      <c r="J210" s="132"/>
      <c r="K210" s="115"/>
      <c r="L210" s="229"/>
      <c r="M210" s="327" t="s">
        <v>950</v>
      </c>
      <c r="N210" s="529">
        <v>25000</v>
      </c>
      <c r="O210" s="10" t="s">
        <v>927</v>
      </c>
      <c r="P210" s="11" t="s">
        <v>906</v>
      </c>
      <c r="Q210" s="294">
        <v>12</v>
      </c>
      <c r="R210" s="296">
        <v>2</v>
      </c>
      <c r="S210" s="248" t="s">
        <v>906</v>
      </c>
      <c r="T210" s="263">
        <v>60</v>
      </c>
      <c r="U210" s="98" t="s">
        <v>922</v>
      </c>
      <c r="V210" s="248" t="s">
        <v>906</v>
      </c>
      <c r="W210" s="264">
        <v>12</v>
      </c>
      <c r="X210" s="264" t="s">
        <v>972</v>
      </c>
      <c r="Y210" s="10" t="s">
        <v>919</v>
      </c>
      <c r="Z210" s="971">
        <f>N210*Q210*R210*T210/100*W210</f>
        <v>4320000</v>
      </c>
    </row>
    <row r="211" spans="1:26" ht="15.75" customHeight="1">
      <c r="A211" s="1244"/>
      <c r="B211" s="39"/>
      <c r="E211" s="995"/>
      <c r="F211" s="940"/>
      <c r="G211" s="180"/>
      <c r="H211" s="54"/>
      <c r="I211" s="54"/>
      <c r="J211" s="132"/>
      <c r="K211" s="115"/>
      <c r="L211" s="229"/>
      <c r="M211" s="327" t="s">
        <v>947</v>
      </c>
      <c r="N211" s="529">
        <v>15000</v>
      </c>
      <c r="O211" s="10" t="s">
        <v>927</v>
      </c>
      <c r="P211" s="11" t="s">
        <v>906</v>
      </c>
      <c r="Q211" s="97">
        <v>2</v>
      </c>
      <c r="R211" s="97" t="s">
        <v>946</v>
      </c>
      <c r="S211" s="262"/>
      <c r="T211" s="263"/>
      <c r="U211" s="202"/>
      <c r="V211" s="264"/>
      <c r="W211" s="264"/>
      <c r="X211" s="264"/>
      <c r="Y211" s="10" t="s">
        <v>919</v>
      </c>
      <c r="Z211" s="971">
        <f>N211*Q211</f>
        <v>30000</v>
      </c>
    </row>
    <row r="212" spans="1:26" ht="15.75" customHeight="1">
      <c r="A212" s="1244"/>
      <c r="B212" s="39"/>
      <c r="E212" s="995"/>
      <c r="F212" s="940"/>
      <c r="G212" s="180"/>
      <c r="H212" s="54"/>
      <c r="I212" s="54"/>
      <c r="J212" s="132"/>
      <c r="K212" s="115"/>
      <c r="L212" s="229"/>
      <c r="M212" s="327" t="s">
        <v>963</v>
      </c>
      <c r="N212" s="297">
        <v>50000</v>
      </c>
      <c r="O212" s="217" t="s">
        <v>927</v>
      </c>
      <c r="P212" s="11" t="s">
        <v>906</v>
      </c>
      <c r="Q212" s="11">
        <v>1</v>
      </c>
      <c r="R212" s="11" t="s">
        <v>946</v>
      </c>
      <c r="S212" s="262"/>
      <c r="T212" s="263"/>
      <c r="U212" s="202"/>
      <c r="V212" s="264"/>
      <c r="W212" s="264"/>
      <c r="X212" s="264"/>
      <c r="Y212" s="10" t="s">
        <v>919</v>
      </c>
      <c r="Z212" s="971">
        <f>N212*Q212</f>
        <v>50000</v>
      </c>
    </row>
    <row r="213" spans="1:26" ht="15.75" customHeight="1">
      <c r="A213" s="1244"/>
      <c r="B213" s="39"/>
      <c r="E213" s="995"/>
      <c r="F213" s="940"/>
      <c r="G213" s="180"/>
      <c r="H213" s="54"/>
      <c r="I213" s="54"/>
      <c r="J213" s="132"/>
      <c r="K213" s="115"/>
      <c r="L213" s="229"/>
      <c r="M213" s="327" t="s">
        <v>984</v>
      </c>
      <c r="N213" s="529">
        <v>200000</v>
      </c>
      <c r="O213" s="10" t="s">
        <v>927</v>
      </c>
      <c r="P213" s="11" t="s">
        <v>906</v>
      </c>
      <c r="Q213" s="97">
        <v>1</v>
      </c>
      <c r="R213" s="97" t="s">
        <v>945</v>
      </c>
      <c r="S213" s="262"/>
      <c r="T213" s="263"/>
      <c r="U213" s="202"/>
      <c r="V213" s="264"/>
      <c r="W213" s="264"/>
      <c r="X213" s="264"/>
      <c r="Y213" s="10" t="s">
        <v>919</v>
      </c>
      <c r="Z213" s="971">
        <f>N213*Q213</f>
        <v>200000</v>
      </c>
    </row>
    <row r="214" spans="1:26" ht="15.75" customHeight="1">
      <c r="A214" s="1244"/>
      <c r="B214" s="39"/>
      <c r="E214" s="995"/>
      <c r="F214" s="799"/>
      <c r="G214" s="181"/>
      <c r="H214" s="179"/>
      <c r="I214" s="179"/>
      <c r="J214" s="131"/>
      <c r="K214" s="114"/>
      <c r="L214" s="249"/>
      <c r="M214" s="325" t="s">
        <v>965</v>
      </c>
      <c r="N214" s="314">
        <v>10000</v>
      </c>
      <c r="O214" s="14" t="s">
        <v>927</v>
      </c>
      <c r="P214" s="22" t="s">
        <v>906</v>
      </c>
      <c r="Q214" s="22">
        <v>12</v>
      </c>
      <c r="R214" s="22" t="s">
        <v>972</v>
      </c>
      <c r="S214" s="274"/>
      <c r="T214" s="275"/>
      <c r="U214" s="203"/>
      <c r="V214" s="276"/>
      <c r="W214" s="276"/>
      <c r="X214" s="276"/>
      <c r="Y214" s="10" t="s">
        <v>919</v>
      </c>
      <c r="Z214" s="971">
        <f>N214*Q214</f>
        <v>120000</v>
      </c>
    </row>
    <row r="215" spans="1:26" ht="15.75" customHeight="1">
      <c r="A215" s="1244"/>
      <c r="B215" s="39"/>
      <c r="E215" s="995">
        <v>336</v>
      </c>
      <c r="F215" s="797" t="s">
        <v>30</v>
      </c>
      <c r="G215" s="190">
        <v>4145</v>
      </c>
      <c r="H215" s="30">
        <f>Z215/1000</f>
        <v>4145</v>
      </c>
      <c r="I215" s="33">
        <f>(H215-G215)</f>
        <v>0</v>
      </c>
      <c r="J215" s="134">
        <v>0</v>
      </c>
      <c r="K215" s="117"/>
      <c r="L215" s="242"/>
      <c r="M215" s="336"/>
      <c r="N215" s="268"/>
      <c r="O215" s="266"/>
      <c r="P215" s="61"/>
      <c r="Q215" s="267"/>
      <c r="R215" s="267"/>
      <c r="S215" s="268"/>
      <c r="T215" s="269"/>
      <c r="U215" s="201"/>
      <c r="V215" s="267"/>
      <c r="W215" s="270"/>
      <c r="X215" s="271"/>
      <c r="Y215" s="266"/>
      <c r="Z215" s="994">
        <f>SUM(Z216:Z221)</f>
        <v>4145000</v>
      </c>
    </row>
    <row r="216" spans="1:26" ht="15.75" customHeight="1">
      <c r="A216" s="1244"/>
      <c r="B216" s="39"/>
      <c r="E216" s="995"/>
      <c r="F216" s="940"/>
      <c r="G216" s="180"/>
      <c r="H216" s="54"/>
      <c r="I216" s="54"/>
      <c r="J216" s="132"/>
      <c r="K216" s="115"/>
      <c r="L216" s="229" t="s">
        <v>944</v>
      </c>
      <c r="M216" s="327" t="s">
        <v>990</v>
      </c>
      <c r="N216" s="297"/>
      <c r="O216" s="217"/>
      <c r="P216" s="217"/>
      <c r="Q216" s="11"/>
      <c r="R216" s="11"/>
      <c r="S216" s="262"/>
      <c r="T216" s="263"/>
      <c r="U216" s="202"/>
      <c r="V216" s="264"/>
      <c r="W216" s="264"/>
      <c r="X216" s="264"/>
      <c r="Y216" s="219"/>
      <c r="Z216" s="971"/>
    </row>
    <row r="217" spans="1:26" ht="15.75" customHeight="1">
      <c r="A217" s="1244"/>
      <c r="B217" s="39"/>
      <c r="E217" s="995"/>
      <c r="F217" s="940"/>
      <c r="G217" s="180"/>
      <c r="H217" s="54"/>
      <c r="I217" s="54"/>
      <c r="J217" s="132"/>
      <c r="K217" s="115"/>
      <c r="L217" s="229"/>
      <c r="M217" s="327" t="s">
        <v>950</v>
      </c>
      <c r="N217" s="297">
        <v>15000</v>
      </c>
      <c r="O217" s="217" t="s">
        <v>927</v>
      </c>
      <c r="P217" s="11" t="s">
        <v>906</v>
      </c>
      <c r="Q217" s="294">
        <v>10</v>
      </c>
      <c r="R217" s="296">
        <v>3</v>
      </c>
      <c r="S217" s="248" t="s">
        <v>906</v>
      </c>
      <c r="T217" s="263">
        <v>70</v>
      </c>
      <c r="U217" s="98" t="s">
        <v>922</v>
      </c>
      <c r="V217" s="248" t="s">
        <v>906</v>
      </c>
      <c r="W217" s="264">
        <v>12</v>
      </c>
      <c r="X217" s="264" t="s">
        <v>972</v>
      </c>
      <c r="Y217" s="10" t="s">
        <v>919</v>
      </c>
      <c r="Z217" s="971">
        <f>N217*Q217*R217*T217/100*W217</f>
        <v>3780000</v>
      </c>
    </row>
    <row r="218" spans="1:26" ht="15.75" customHeight="1">
      <c r="A218" s="1244"/>
      <c r="B218" s="39"/>
      <c r="E218" s="995"/>
      <c r="F218" s="940"/>
      <c r="G218" s="180"/>
      <c r="H218" s="54"/>
      <c r="I218" s="54"/>
      <c r="J218" s="132"/>
      <c r="K218" s="115"/>
      <c r="L218" s="229"/>
      <c r="M218" s="327" t="s">
        <v>947</v>
      </c>
      <c r="N218" s="297">
        <v>15000</v>
      </c>
      <c r="O218" s="217" t="s">
        <v>927</v>
      </c>
      <c r="P218" s="11" t="s">
        <v>906</v>
      </c>
      <c r="Q218" s="11">
        <v>3</v>
      </c>
      <c r="R218" s="11" t="s">
        <v>946</v>
      </c>
      <c r="S218" s="262"/>
      <c r="T218" s="263"/>
      <c r="U218" s="202"/>
      <c r="V218" s="264"/>
      <c r="W218" s="264"/>
      <c r="X218" s="264"/>
      <c r="Y218" s="10" t="s">
        <v>919</v>
      </c>
      <c r="Z218" s="971">
        <f>N218*Q218</f>
        <v>45000</v>
      </c>
    </row>
    <row r="219" spans="1:26" ht="15.75" customHeight="1">
      <c r="A219" s="1244"/>
      <c r="B219" s="39"/>
      <c r="E219" s="995"/>
      <c r="F219" s="940"/>
      <c r="G219" s="180"/>
      <c r="H219" s="54"/>
      <c r="I219" s="54"/>
      <c r="J219" s="132"/>
      <c r="K219" s="115"/>
      <c r="L219" s="229" t="s">
        <v>944</v>
      </c>
      <c r="M219" s="327" t="s">
        <v>963</v>
      </c>
      <c r="N219" s="297">
        <v>50000</v>
      </c>
      <c r="O219" s="217" t="s">
        <v>927</v>
      </c>
      <c r="P219" s="11" t="s">
        <v>906</v>
      </c>
      <c r="Q219" s="11">
        <v>2</v>
      </c>
      <c r="R219" s="11" t="s">
        <v>946</v>
      </c>
      <c r="S219" s="262"/>
      <c r="T219" s="263"/>
      <c r="U219" s="202"/>
      <c r="V219" s="264"/>
      <c r="W219" s="264"/>
      <c r="X219" s="264"/>
      <c r="Y219" s="10" t="s">
        <v>919</v>
      </c>
      <c r="Z219" s="971">
        <f>N219*Q219</f>
        <v>100000</v>
      </c>
    </row>
    <row r="220" spans="1:26" ht="15.75" customHeight="1">
      <c r="A220" s="1244"/>
      <c r="B220" s="39"/>
      <c r="E220" s="1589"/>
      <c r="F220" s="940"/>
      <c r="G220" s="180"/>
      <c r="H220" s="54"/>
      <c r="I220" s="54"/>
      <c r="J220" s="132"/>
      <c r="K220" s="114"/>
      <c r="L220" s="1251"/>
      <c r="M220" s="327" t="s">
        <v>949</v>
      </c>
      <c r="N220" s="297">
        <v>50000</v>
      </c>
      <c r="O220" s="217" t="s">
        <v>927</v>
      </c>
      <c r="P220" s="11" t="s">
        <v>906</v>
      </c>
      <c r="Q220" s="11">
        <v>2</v>
      </c>
      <c r="R220" s="11" t="s">
        <v>945</v>
      </c>
      <c r="S220" s="262"/>
      <c r="T220" s="263"/>
      <c r="U220" s="202"/>
      <c r="V220" s="264"/>
      <c r="W220" s="264"/>
      <c r="X220" s="264"/>
      <c r="Y220" s="10" t="s">
        <v>919</v>
      </c>
      <c r="Z220" s="971">
        <f>N220*Q220</f>
        <v>100000</v>
      </c>
    </row>
    <row r="221" spans="1:26" ht="15.75" customHeight="1">
      <c r="A221" s="1244"/>
      <c r="B221" s="39"/>
      <c r="E221" s="995"/>
      <c r="F221" s="799"/>
      <c r="G221" s="180"/>
      <c r="H221" s="54"/>
      <c r="I221" s="54"/>
      <c r="J221" s="132"/>
      <c r="K221" s="115"/>
      <c r="L221" s="229"/>
      <c r="M221" s="327" t="s">
        <v>965</v>
      </c>
      <c r="N221" s="297">
        <v>30000</v>
      </c>
      <c r="O221" s="217" t="s">
        <v>927</v>
      </c>
      <c r="P221" s="11" t="s">
        <v>906</v>
      </c>
      <c r="Q221" s="11">
        <v>4</v>
      </c>
      <c r="R221" s="11" t="s">
        <v>973</v>
      </c>
      <c r="S221" s="262"/>
      <c r="T221" s="263"/>
      <c r="U221" s="202"/>
      <c r="V221" s="264"/>
      <c r="W221" s="264"/>
      <c r="X221" s="264"/>
      <c r="Y221" s="10" t="s">
        <v>919</v>
      </c>
      <c r="Z221" s="971">
        <f>N221*Q221</f>
        <v>120000</v>
      </c>
    </row>
    <row r="222" spans="1:26" ht="15.75" customHeight="1">
      <c r="A222" s="1244"/>
      <c r="B222" s="39"/>
      <c r="E222" s="995">
        <v>335</v>
      </c>
      <c r="F222" s="940" t="s">
        <v>29</v>
      </c>
      <c r="G222" s="190">
        <v>7910</v>
      </c>
      <c r="H222" s="30">
        <f>Z222/1000</f>
        <v>750</v>
      </c>
      <c r="I222" s="33">
        <f>(H222-G222)</f>
        <v>-7160</v>
      </c>
      <c r="J222" s="134">
        <f>(H222/G222*100)-100</f>
        <v>-90.51833122629583</v>
      </c>
      <c r="K222" s="117"/>
      <c r="L222" s="242"/>
      <c r="M222" s="336"/>
      <c r="N222" s="268"/>
      <c r="O222" s="266"/>
      <c r="P222" s="61"/>
      <c r="Q222" s="267"/>
      <c r="R222" s="267"/>
      <c r="S222" s="268"/>
      <c r="T222" s="269"/>
      <c r="U222" s="201"/>
      <c r="V222" s="267"/>
      <c r="W222" s="270"/>
      <c r="X222" s="271"/>
      <c r="Y222" s="266"/>
      <c r="Z222" s="994">
        <f>SUM(Z223:Z225)</f>
        <v>750000</v>
      </c>
    </row>
    <row r="223" spans="1:26" ht="15.75" customHeight="1">
      <c r="A223" s="1244"/>
      <c r="B223" s="39"/>
      <c r="E223" s="995"/>
      <c r="F223" s="940"/>
      <c r="G223" s="180"/>
      <c r="H223" s="54"/>
      <c r="I223" s="54"/>
      <c r="J223" s="132"/>
      <c r="K223" s="115"/>
      <c r="L223" s="229" t="s">
        <v>944</v>
      </c>
      <c r="M223" s="327" t="s">
        <v>989</v>
      </c>
      <c r="N223" s="297"/>
      <c r="O223" s="217"/>
      <c r="P223" s="217"/>
      <c r="Q223" s="11"/>
      <c r="R223" s="11"/>
      <c r="S223" s="231"/>
      <c r="T223" s="231"/>
      <c r="U223" s="231"/>
      <c r="V223" s="264"/>
      <c r="W223" s="264"/>
      <c r="X223" s="264"/>
      <c r="Y223" s="219"/>
      <c r="Z223" s="971"/>
    </row>
    <row r="224" spans="1:26" ht="15.75" customHeight="1">
      <c r="A224" s="1244"/>
      <c r="B224" s="39"/>
      <c r="D224" s="41"/>
      <c r="E224" s="995"/>
      <c r="F224" s="940"/>
      <c r="G224" s="180"/>
      <c r="H224" s="54"/>
      <c r="I224" s="54"/>
      <c r="J224" s="132"/>
      <c r="K224" s="115"/>
      <c r="L224" s="229"/>
      <c r="M224" s="327" t="s">
        <v>950</v>
      </c>
      <c r="N224" s="297">
        <v>40000</v>
      </c>
      <c r="O224" s="217" t="s">
        <v>927</v>
      </c>
      <c r="P224" s="11" t="s">
        <v>906</v>
      </c>
      <c r="Q224" s="11">
        <v>9</v>
      </c>
      <c r="R224" s="11" t="s">
        <v>945</v>
      </c>
      <c r="S224" s="11" t="s">
        <v>906</v>
      </c>
      <c r="T224" s="231">
        <v>2</v>
      </c>
      <c r="U224" s="231" t="s">
        <v>975</v>
      </c>
      <c r="V224" s="264"/>
      <c r="W224" s="264"/>
      <c r="X224" s="264"/>
      <c r="Y224" s="10" t="s">
        <v>919</v>
      </c>
      <c r="Z224" s="971">
        <f>N224*Q224*T224</f>
        <v>720000</v>
      </c>
    </row>
    <row r="225" spans="1:26" ht="15.75" customHeight="1">
      <c r="A225" s="1244"/>
      <c r="D225" s="359"/>
      <c r="F225" s="799"/>
      <c r="G225" s="181"/>
      <c r="H225" s="179"/>
      <c r="I225" s="179"/>
      <c r="J225" s="131"/>
      <c r="K225" s="1257"/>
      <c r="L225" s="249" t="s">
        <v>915</v>
      </c>
      <c r="M225" s="325" t="s">
        <v>963</v>
      </c>
      <c r="N225" s="314">
        <v>30000</v>
      </c>
      <c r="O225" s="14" t="s">
        <v>1</v>
      </c>
      <c r="P225" s="22" t="s">
        <v>906</v>
      </c>
      <c r="Q225" s="22">
        <v>1</v>
      </c>
      <c r="R225" s="22" t="s">
        <v>3</v>
      </c>
      <c r="S225" s="22"/>
      <c r="T225" s="233"/>
      <c r="U225" s="233"/>
      <c r="V225" s="276"/>
      <c r="W225" s="276"/>
      <c r="X225" s="276"/>
      <c r="Y225" s="21" t="s">
        <v>26</v>
      </c>
      <c r="Z225" s="1588">
        <f>N225*Q225</f>
        <v>30000</v>
      </c>
    </row>
    <row r="226" spans="1:26" ht="15.75" customHeight="1">
      <c r="A226" s="1244"/>
      <c r="D226" s="359"/>
      <c r="F226" s="940" t="s">
        <v>1663</v>
      </c>
      <c r="G226" s="190">
        <v>0</v>
      </c>
      <c r="H226" s="30">
        <f>Z226/1000</f>
        <v>4000</v>
      </c>
      <c r="I226" s="33">
        <f>(H226-G226)</f>
        <v>4000</v>
      </c>
      <c r="J226" s="134">
        <v>100</v>
      </c>
      <c r="L226" s="229"/>
      <c r="M226" s="1902"/>
      <c r="N226" s="297"/>
      <c r="O226" s="217"/>
      <c r="P226" s="11"/>
      <c r="Q226" s="11"/>
      <c r="R226" s="11"/>
      <c r="S226" s="11"/>
      <c r="T226" s="231"/>
      <c r="U226" s="231"/>
      <c r="V226" s="264"/>
      <c r="W226" s="264"/>
      <c r="X226" s="264"/>
      <c r="Y226" s="10"/>
      <c r="Z226" s="994">
        <f>SUM(Z227:Z231)</f>
        <v>4000000</v>
      </c>
    </row>
    <row r="227" spans="1:26" ht="15.75" customHeight="1" thickBot="1">
      <c r="A227" s="1294"/>
      <c r="B227" s="1238"/>
      <c r="C227" s="1112"/>
      <c r="D227" s="1568"/>
      <c r="E227" s="1282"/>
      <c r="F227" s="974"/>
      <c r="G227" s="975"/>
      <c r="H227" s="976"/>
      <c r="I227" s="976"/>
      <c r="J227" s="1569"/>
      <c r="K227" s="1570"/>
      <c r="L227" s="1298" t="s">
        <v>944</v>
      </c>
      <c r="M227" s="1299" t="s">
        <v>1664</v>
      </c>
      <c r="N227" s="978">
        <v>1000000</v>
      </c>
      <c r="O227" s="903" t="s">
        <v>927</v>
      </c>
      <c r="P227" s="900" t="s">
        <v>906</v>
      </c>
      <c r="Q227" s="900">
        <v>4</v>
      </c>
      <c r="R227" s="900" t="s">
        <v>12</v>
      </c>
      <c r="S227" s="1300"/>
      <c r="T227" s="1300"/>
      <c r="U227" s="1300"/>
      <c r="V227" s="979"/>
      <c r="W227" s="979"/>
      <c r="X227" s="979"/>
      <c r="Y227" s="899" t="s">
        <v>919</v>
      </c>
      <c r="Z227" s="980">
        <f>N227*Q227</f>
        <v>4000000</v>
      </c>
    </row>
    <row r="228" ht="18.75" customHeight="1"/>
    <row r="236" spans="13:26" ht="13.5">
      <c r="M236" s="348"/>
      <c r="N236" s="287"/>
      <c r="O236" s="288"/>
      <c r="P236" s="289"/>
      <c r="Q236" s="290"/>
      <c r="R236" s="291"/>
      <c r="S236" s="292"/>
      <c r="T236" s="293"/>
      <c r="U236" s="286"/>
      <c r="V236" s="292"/>
      <c r="W236" s="292"/>
      <c r="X236" s="292"/>
      <c r="Y236" s="292"/>
      <c r="Z236" s="12"/>
    </row>
    <row r="237" spans="13:26" ht="13.5">
      <c r="M237" s="348"/>
      <c r="N237" s="287"/>
      <c r="O237" s="288"/>
      <c r="P237" s="289"/>
      <c r="Q237" s="290"/>
      <c r="R237" s="291"/>
      <c r="S237" s="292"/>
      <c r="T237" s="293"/>
      <c r="U237" s="286"/>
      <c r="V237" s="292"/>
      <c r="W237" s="292"/>
      <c r="X237" s="292"/>
      <c r="Y237" s="292"/>
      <c r="Z237" s="12"/>
    </row>
    <row r="238" spans="13:26" ht="13.5">
      <c r="M238" s="348"/>
      <c r="N238" s="287"/>
      <c r="O238" s="288"/>
      <c r="P238" s="289"/>
      <c r="Q238" s="290"/>
      <c r="R238" s="291"/>
      <c r="S238" s="292"/>
      <c r="T238" s="293"/>
      <c r="U238" s="286"/>
      <c r="V238" s="292"/>
      <c r="W238" s="292"/>
      <c r="X238" s="292"/>
      <c r="Y238" s="292"/>
      <c r="Z238" s="12"/>
    </row>
    <row r="239" spans="13:26" ht="13.5">
      <c r="M239" s="348"/>
      <c r="N239" s="287"/>
      <c r="O239" s="288"/>
      <c r="P239" s="289"/>
      <c r="Q239" s="290"/>
      <c r="R239" s="291"/>
      <c r="S239" s="292"/>
      <c r="T239" s="293"/>
      <c r="U239" s="286"/>
      <c r="V239" s="292"/>
      <c r="W239" s="292"/>
      <c r="X239" s="292"/>
      <c r="Y239" s="292"/>
      <c r="Z239" s="12"/>
    </row>
    <row r="240" spans="13:26" ht="13.5">
      <c r="M240" s="348"/>
      <c r="N240" s="287"/>
      <c r="O240" s="288"/>
      <c r="P240" s="289"/>
      <c r="Q240" s="290"/>
      <c r="R240" s="291"/>
      <c r="S240" s="292"/>
      <c r="T240" s="293"/>
      <c r="U240" s="286"/>
      <c r="V240" s="292"/>
      <c r="W240" s="292"/>
      <c r="X240" s="292"/>
      <c r="Y240" s="292"/>
      <c r="Z240" s="12"/>
    </row>
    <row r="241" spans="13:26" ht="13.5">
      <c r="M241" s="348"/>
      <c r="N241" s="287"/>
      <c r="O241" s="288"/>
      <c r="P241" s="289"/>
      <c r="Q241" s="290"/>
      <c r="R241" s="291"/>
      <c r="S241" s="292"/>
      <c r="T241" s="293"/>
      <c r="U241" s="286"/>
      <c r="V241" s="292"/>
      <c r="W241" s="292"/>
      <c r="X241" s="292"/>
      <c r="Y241" s="292"/>
      <c r="Z241" s="12"/>
    </row>
    <row r="242" spans="13:26" ht="13.5">
      <c r="M242" s="348"/>
      <c r="N242" s="287"/>
      <c r="O242" s="288"/>
      <c r="P242" s="289"/>
      <c r="Q242" s="290"/>
      <c r="R242" s="291"/>
      <c r="S242" s="292"/>
      <c r="T242" s="293"/>
      <c r="U242" s="286"/>
      <c r="V242" s="292"/>
      <c r="W242" s="292"/>
      <c r="X242" s="292"/>
      <c r="Y242" s="292"/>
      <c r="Z242" s="12"/>
    </row>
    <row r="243" spans="13:26" ht="13.5">
      <c r="M243" s="348"/>
      <c r="N243" s="287"/>
      <c r="O243" s="288"/>
      <c r="P243" s="289"/>
      <c r="Q243" s="290"/>
      <c r="R243" s="291"/>
      <c r="S243" s="292"/>
      <c r="T243" s="293"/>
      <c r="U243" s="286"/>
      <c r="V243" s="292"/>
      <c r="W243" s="292"/>
      <c r="X243" s="292"/>
      <c r="Y243" s="292"/>
      <c r="Z243" s="12"/>
    </row>
    <row r="244" spans="13:26" ht="13.5">
      <c r="M244" s="348"/>
      <c r="N244" s="287"/>
      <c r="O244" s="288"/>
      <c r="P244" s="289"/>
      <c r="Q244" s="290"/>
      <c r="R244" s="291"/>
      <c r="S244" s="292"/>
      <c r="T244" s="293"/>
      <c r="U244" s="286"/>
      <c r="V244" s="292"/>
      <c r="W244" s="292"/>
      <c r="X244" s="292"/>
      <c r="Y244" s="292"/>
      <c r="Z244" s="12"/>
    </row>
    <row r="245" spans="13:26" ht="13.5">
      <c r="M245" s="348"/>
      <c r="N245" s="287"/>
      <c r="O245" s="288"/>
      <c r="P245" s="289"/>
      <c r="Q245" s="290"/>
      <c r="R245" s="291"/>
      <c r="S245" s="292"/>
      <c r="T245" s="293"/>
      <c r="U245" s="286"/>
      <c r="V245" s="292"/>
      <c r="W245" s="292"/>
      <c r="X245" s="292"/>
      <c r="Y245" s="292"/>
      <c r="Z245" s="12"/>
    </row>
    <row r="246" spans="13:26" ht="13.5">
      <c r="M246" s="348"/>
      <c r="N246" s="287"/>
      <c r="O246" s="288"/>
      <c r="P246" s="289"/>
      <c r="Q246" s="290"/>
      <c r="R246" s="291"/>
      <c r="S246" s="292"/>
      <c r="T246" s="293"/>
      <c r="U246" s="286"/>
      <c r="V246" s="292"/>
      <c r="W246" s="292"/>
      <c r="X246" s="292"/>
      <c r="Y246" s="292"/>
      <c r="Z246" s="12"/>
    </row>
    <row r="247" spans="13:26" ht="13.5">
      <c r="M247" s="348"/>
      <c r="N247" s="287"/>
      <c r="O247" s="288"/>
      <c r="P247" s="289"/>
      <c r="Q247" s="290"/>
      <c r="R247" s="291"/>
      <c r="S247" s="292"/>
      <c r="T247" s="293"/>
      <c r="U247" s="286"/>
      <c r="V247" s="292"/>
      <c r="W247" s="292"/>
      <c r="X247" s="292"/>
      <c r="Y247" s="292"/>
      <c r="Z247" s="12"/>
    </row>
    <row r="248" spans="13:26" ht="13.5">
      <c r="M248" s="348"/>
      <c r="N248" s="287"/>
      <c r="O248" s="288"/>
      <c r="P248" s="289"/>
      <c r="Q248" s="290"/>
      <c r="R248" s="291"/>
      <c r="S248" s="292"/>
      <c r="T248" s="293"/>
      <c r="U248" s="286"/>
      <c r="V248" s="292"/>
      <c r="W248" s="292"/>
      <c r="X248" s="292"/>
      <c r="Y248" s="292"/>
      <c r="Z248" s="12"/>
    </row>
    <row r="249" spans="13:26" ht="13.5">
      <c r="M249" s="348"/>
      <c r="N249" s="287"/>
      <c r="O249" s="288"/>
      <c r="P249" s="289"/>
      <c r="Q249" s="290"/>
      <c r="R249" s="291"/>
      <c r="S249" s="292"/>
      <c r="T249" s="293"/>
      <c r="U249" s="286"/>
      <c r="V249" s="292"/>
      <c r="W249" s="292"/>
      <c r="X249" s="292"/>
      <c r="Y249" s="292"/>
      <c r="Z249" s="12"/>
    </row>
    <row r="250" spans="13:26" ht="13.5">
      <c r="M250" s="348"/>
      <c r="N250" s="287"/>
      <c r="O250" s="288"/>
      <c r="P250" s="289"/>
      <c r="Q250" s="290"/>
      <c r="R250" s="291"/>
      <c r="S250" s="292"/>
      <c r="T250" s="293"/>
      <c r="U250" s="286"/>
      <c r="V250" s="292"/>
      <c r="W250" s="292"/>
      <c r="X250" s="292"/>
      <c r="Y250" s="292"/>
      <c r="Z250" s="12"/>
    </row>
    <row r="251" spans="13:26" ht="13.5">
      <c r="M251" s="348"/>
      <c r="N251" s="287"/>
      <c r="O251" s="288"/>
      <c r="P251" s="289"/>
      <c r="Q251" s="290"/>
      <c r="R251" s="291"/>
      <c r="S251" s="292"/>
      <c r="T251" s="293"/>
      <c r="U251" s="286"/>
      <c r="V251" s="292"/>
      <c r="W251" s="292"/>
      <c r="X251" s="292"/>
      <c r="Y251" s="292"/>
      <c r="Z251" s="12"/>
    </row>
    <row r="252" spans="13:26" ht="13.5">
      <c r="M252" s="348"/>
      <c r="N252" s="287"/>
      <c r="O252" s="288"/>
      <c r="P252" s="289"/>
      <c r="Q252" s="290"/>
      <c r="R252" s="291"/>
      <c r="S252" s="292"/>
      <c r="T252" s="293"/>
      <c r="U252" s="286"/>
      <c r="V252" s="292"/>
      <c r="W252" s="292"/>
      <c r="X252" s="292"/>
      <c r="Y252" s="292"/>
      <c r="Z252" s="12"/>
    </row>
    <row r="253" spans="13:26" ht="13.5">
      <c r="M253" s="348"/>
      <c r="N253" s="287"/>
      <c r="O253" s="288"/>
      <c r="P253" s="289"/>
      <c r="Q253" s="290"/>
      <c r="R253" s="291"/>
      <c r="S253" s="292"/>
      <c r="T253" s="293"/>
      <c r="U253" s="286"/>
      <c r="V253" s="292"/>
      <c r="W253" s="292"/>
      <c r="X253" s="292"/>
      <c r="Y253" s="292"/>
      <c r="Z253" s="12"/>
    </row>
    <row r="254" spans="13:26" ht="13.5">
      <c r="M254" s="348"/>
      <c r="N254" s="287"/>
      <c r="O254" s="288"/>
      <c r="P254" s="289"/>
      <c r="Q254" s="290"/>
      <c r="R254" s="291"/>
      <c r="S254" s="292"/>
      <c r="T254" s="293"/>
      <c r="U254" s="286"/>
      <c r="V254" s="292"/>
      <c r="W254" s="292"/>
      <c r="X254" s="292"/>
      <c r="Y254" s="292"/>
      <c r="Z254" s="12"/>
    </row>
    <row r="255" spans="13:26" ht="13.5">
      <c r="M255" s="348"/>
      <c r="N255" s="287"/>
      <c r="O255" s="288"/>
      <c r="P255" s="289"/>
      <c r="Q255" s="290"/>
      <c r="R255" s="291"/>
      <c r="S255" s="292"/>
      <c r="T255" s="293"/>
      <c r="U255" s="286"/>
      <c r="V255" s="292"/>
      <c r="W255" s="292"/>
      <c r="X255" s="292"/>
      <c r="Y255" s="292"/>
      <c r="Z255" s="12"/>
    </row>
    <row r="256" spans="13:26" ht="13.5">
      <c r="M256" s="348"/>
      <c r="N256" s="287"/>
      <c r="O256" s="288"/>
      <c r="P256" s="289"/>
      <c r="Q256" s="290"/>
      <c r="R256" s="291"/>
      <c r="S256" s="292"/>
      <c r="T256" s="293"/>
      <c r="U256" s="286"/>
      <c r="V256" s="292"/>
      <c r="W256" s="292"/>
      <c r="X256" s="292"/>
      <c r="Y256" s="292"/>
      <c r="Z256" s="12"/>
    </row>
    <row r="257" spans="13:26" ht="13.5">
      <c r="M257" s="348"/>
      <c r="N257" s="287"/>
      <c r="O257" s="288"/>
      <c r="P257" s="289"/>
      <c r="Q257" s="290"/>
      <c r="R257" s="291"/>
      <c r="S257" s="292"/>
      <c r="T257" s="293"/>
      <c r="U257" s="286"/>
      <c r="V257" s="292"/>
      <c r="W257" s="292"/>
      <c r="X257" s="292"/>
      <c r="Y257" s="292"/>
      <c r="Z257" s="12"/>
    </row>
    <row r="258" spans="13:26" ht="13.5">
      <c r="M258" s="348"/>
      <c r="N258" s="287"/>
      <c r="O258" s="288"/>
      <c r="P258" s="289"/>
      <c r="Q258" s="290"/>
      <c r="R258" s="291"/>
      <c r="S258" s="292"/>
      <c r="T258" s="293"/>
      <c r="U258" s="286"/>
      <c r="V258" s="292"/>
      <c r="W258" s="292"/>
      <c r="X258" s="292"/>
      <c r="Y258" s="292"/>
      <c r="Z258" s="12"/>
    </row>
    <row r="259" spans="13:26" ht="13.5">
      <c r="M259" s="348"/>
      <c r="N259" s="287"/>
      <c r="O259" s="288"/>
      <c r="P259" s="289"/>
      <c r="Q259" s="290"/>
      <c r="R259" s="291"/>
      <c r="S259" s="292"/>
      <c r="T259" s="293"/>
      <c r="U259" s="286"/>
      <c r="V259" s="292"/>
      <c r="W259" s="292"/>
      <c r="X259" s="292"/>
      <c r="Y259" s="292"/>
      <c r="Z259" s="12"/>
    </row>
    <row r="260" spans="13:26" ht="13.5">
      <c r="M260" s="348"/>
      <c r="N260" s="287"/>
      <c r="O260" s="288"/>
      <c r="P260" s="289"/>
      <c r="Q260" s="290"/>
      <c r="R260" s="291"/>
      <c r="S260" s="292"/>
      <c r="T260" s="293"/>
      <c r="U260" s="286"/>
      <c r="V260" s="292"/>
      <c r="W260" s="292"/>
      <c r="X260" s="292"/>
      <c r="Y260" s="292"/>
      <c r="Z260" s="12"/>
    </row>
    <row r="261" spans="13:26" ht="13.5">
      <c r="M261" s="348"/>
      <c r="N261" s="287"/>
      <c r="O261" s="288"/>
      <c r="P261" s="289"/>
      <c r="Q261" s="290"/>
      <c r="R261" s="291"/>
      <c r="S261" s="292"/>
      <c r="T261" s="293"/>
      <c r="U261" s="286"/>
      <c r="V261" s="292"/>
      <c r="W261" s="292"/>
      <c r="X261" s="292"/>
      <c r="Y261" s="292"/>
      <c r="Z261" s="12"/>
    </row>
    <row r="262" spans="13:26" ht="13.5">
      <c r="M262" s="348"/>
      <c r="N262" s="287"/>
      <c r="O262" s="288"/>
      <c r="P262" s="289"/>
      <c r="Q262" s="290"/>
      <c r="R262" s="291"/>
      <c r="S262" s="292"/>
      <c r="T262" s="293"/>
      <c r="U262" s="286"/>
      <c r="V262" s="292"/>
      <c r="W262" s="292"/>
      <c r="X262" s="292"/>
      <c r="Y262" s="292"/>
      <c r="Z262" s="12"/>
    </row>
    <row r="263" spans="13:26" ht="13.5">
      <c r="M263" s="348"/>
      <c r="N263" s="287"/>
      <c r="O263" s="288"/>
      <c r="P263" s="289"/>
      <c r="Q263" s="290"/>
      <c r="R263" s="291"/>
      <c r="S263" s="292"/>
      <c r="T263" s="293"/>
      <c r="U263" s="286"/>
      <c r="V263" s="292"/>
      <c r="W263" s="292"/>
      <c r="X263" s="292"/>
      <c r="Y263" s="292"/>
      <c r="Z263" s="12"/>
    </row>
    <row r="264" spans="13:26" ht="13.5">
      <c r="M264" s="348"/>
      <c r="N264" s="287"/>
      <c r="O264" s="288"/>
      <c r="P264" s="289"/>
      <c r="Q264" s="290"/>
      <c r="R264" s="291"/>
      <c r="S264" s="292"/>
      <c r="T264" s="293"/>
      <c r="U264" s="286"/>
      <c r="V264" s="292"/>
      <c r="W264" s="292"/>
      <c r="X264" s="292"/>
      <c r="Y264" s="292"/>
      <c r="Z264" s="12"/>
    </row>
    <row r="265" spans="13:26" ht="13.5">
      <c r="M265" s="348"/>
      <c r="N265" s="287"/>
      <c r="O265" s="288"/>
      <c r="P265" s="289"/>
      <c r="Q265" s="290"/>
      <c r="R265" s="291"/>
      <c r="S265" s="292"/>
      <c r="T265" s="293"/>
      <c r="U265" s="286"/>
      <c r="V265" s="292"/>
      <c r="W265" s="292"/>
      <c r="X265" s="292"/>
      <c r="Y265" s="292"/>
      <c r="Z265" s="12"/>
    </row>
    <row r="266" spans="13:26" ht="13.5">
      <c r="M266" s="348"/>
      <c r="N266" s="287"/>
      <c r="O266" s="288"/>
      <c r="P266" s="289"/>
      <c r="Q266" s="290"/>
      <c r="R266" s="291"/>
      <c r="S266" s="292"/>
      <c r="T266" s="293"/>
      <c r="U266" s="286"/>
      <c r="V266" s="292"/>
      <c r="W266" s="292"/>
      <c r="X266" s="292"/>
      <c r="Y266" s="292"/>
      <c r="Z266" s="12"/>
    </row>
    <row r="267" spans="13:26" ht="13.5">
      <c r="M267" s="348"/>
      <c r="N267" s="287"/>
      <c r="O267" s="288"/>
      <c r="P267" s="289"/>
      <c r="Q267" s="290"/>
      <c r="R267" s="291"/>
      <c r="S267" s="292"/>
      <c r="T267" s="293"/>
      <c r="U267" s="286"/>
      <c r="V267" s="292"/>
      <c r="W267" s="292"/>
      <c r="X267" s="292"/>
      <c r="Y267" s="292"/>
      <c r="Z267" s="12"/>
    </row>
    <row r="268" spans="13:26" ht="13.5">
      <c r="M268" s="348"/>
      <c r="N268" s="287"/>
      <c r="O268" s="288"/>
      <c r="P268" s="289"/>
      <c r="Q268" s="290"/>
      <c r="R268" s="291"/>
      <c r="S268" s="292"/>
      <c r="T268" s="293"/>
      <c r="U268" s="286"/>
      <c r="V268" s="292"/>
      <c r="W268" s="292"/>
      <c r="X268" s="292"/>
      <c r="Y268" s="292"/>
      <c r="Z268" s="12"/>
    </row>
    <row r="269" spans="13:26" ht="13.5">
      <c r="M269" s="348"/>
      <c r="N269" s="287"/>
      <c r="O269" s="288"/>
      <c r="P269" s="289"/>
      <c r="Q269" s="290"/>
      <c r="R269" s="291"/>
      <c r="S269" s="292"/>
      <c r="T269" s="293"/>
      <c r="U269" s="286"/>
      <c r="V269" s="292"/>
      <c r="W269" s="292"/>
      <c r="X269" s="292"/>
      <c r="Y269" s="292"/>
      <c r="Z269" s="12"/>
    </row>
    <row r="270" spans="13:26" ht="13.5">
      <c r="M270" s="348"/>
      <c r="N270" s="287"/>
      <c r="O270" s="288"/>
      <c r="P270" s="289"/>
      <c r="Q270" s="290"/>
      <c r="R270" s="291"/>
      <c r="S270" s="292"/>
      <c r="T270" s="293"/>
      <c r="U270" s="286"/>
      <c r="V270" s="292"/>
      <c r="W270" s="292"/>
      <c r="X270" s="292"/>
      <c r="Y270" s="292"/>
      <c r="Z270" s="12"/>
    </row>
    <row r="271" spans="13:26" ht="13.5">
      <c r="M271" s="348"/>
      <c r="N271" s="287"/>
      <c r="O271" s="288"/>
      <c r="P271" s="289"/>
      <c r="Q271" s="290"/>
      <c r="R271" s="291"/>
      <c r="S271" s="292"/>
      <c r="T271" s="293"/>
      <c r="U271" s="286"/>
      <c r="V271" s="292"/>
      <c r="W271" s="292"/>
      <c r="X271" s="292"/>
      <c r="Y271" s="292"/>
      <c r="Z271" s="12"/>
    </row>
    <row r="272" spans="13:26" ht="13.5">
      <c r="M272" s="348"/>
      <c r="N272" s="287"/>
      <c r="O272" s="288"/>
      <c r="P272" s="289"/>
      <c r="Q272" s="290"/>
      <c r="R272" s="291"/>
      <c r="S272" s="292"/>
      <c r="T272" s="293"/>
      <c r="U272" s="286"/>
      <c r="V272" s="292"/>
      <c r="W272" s="292"/>
      <c r="X272" s="292"/>
      <c r="Y272" s="292"/>
      <c r="Z272" s="12"/>
    </row>
    <row r="273" spans="13:26" ht="13.5">
      <c r="M273" s="348"/>
      <c r="N273" s="287"/>
      <c r="O273" s="288"/>
      <c r="P273" s="289"/>
      <c r="Q273" s="290"/>
      <c r="R273" s="291"/>
      <c r="S273" s="292"/>
      <c r="T273" s="293"/>
      <c r="U273" s="286"/>
      <c r="V273" s="292"/>
      <c r="W273" s="292"/>
      <c r="X273" s="292"/>
      <c r="Y273" s="292"/>
      <c r="Z273" s="12"/>
    </row>
    <row r="274" spans="13:26" ht="13.5">
      <c r="M274" s="348"/>
      <c r="N274" s="287"/>
      <c r="O274" s="288"/>
      <c r="P274" s="289"/>
      <c r="Q274" s="290"/>
      <c r="R274" s="291"/>
      <c r="S274" s="292"/>
      <c r="T274" s="293"/>
      <c r="U274" s="286"/>
      <c r="V274" s="292"/>
      <c r="W274" s="292"/>
      <c r="X274" s="292"/>
      <c r="Y274" s="292"/>
      <c r="Z274" s="12"/>
    </row>
    <row r="275" spans="13:26" ht="13.5">
      <c r="M275" s="348"/>
      <c r="N275" s="287"/>
      <c r="O275" s="288"/>
      <c r="P275" s="289"/>
      <c r="Q275" s="290"/>
      <c r="R275" s="291"/>
      <c r="S275" s="292"/>
      <c r="T275" s="293"/>
      <c r="U275" s="286"/>
      <c r="V275" s="292"/>
      <c r="W275" s="292"/>
      <c r="X275" s="292"/>
      <c r="Y275" s="292"/>
      <c r="Z275" s="12"/>
    </row>
    <row r="276" spans="13:26" ht="13.5">
      <c r="M276" s="348"/>
      <c r="N276" s="287"/>
      <c r="O276" s="288"/>
      <c r="P276" s="289"/>
      <c r="Q276" s="290"/>
      <c r="R276" s="291"/>
      <c r="S276" s="292"/>
      <c r="T276" s="293"/>
      <c r="U276" s="286"/>
      <c r="V276" s="292"/>
      <c r="W276" s="292"/>
      <c r="X276" s="292"/>
      <c r="Y276" s="292"/>
      <c r="Z276" s="12"/>
    </row>
    <row r="277" spans="13:26" ht="13.5">
      <c r="M277" s="348"/>
      <c r="N277" s="287"/>
      <c r="O277" s="288"/>
      <c r="P277" s="289"/>
      <c r="Q277" s="290"/>
      <c r="R277" s="291"/>
      <c r="S277" s="292"/>
      <c r="T277" s="293"/>
      <c r="U277" s="286"/>
      <c r="V277" s="292"/>
      <c r="W277" s="292"/>
      <c r="X277" s="292"/>
      <c r="Y277" s="292"/>
      <c r="Z277" s="12"/>
    </row>
    <row r="278" spans="13:26" ht="13.5">
      <c r="M278" s="348"/>
      <c r="N278" s="287"/>
      <c r="O278" s="288"/>
      <c r="P278" s="289"/>
      <c r="Q278" s="290"/>
      <c r="R278" s="291"/>
      <c r="S278" s="292"/>
      <c r="T278" s="293"/>
      <c r="U278" s="286"/>
      <c r="V278" s="292"/>
      <c r="W278" s="292"/>
      <c r="X278" s="292"/>
      <c r="Y278" s="292"/>
      <c r="Z278" s="12"/>
    </row>
    <row r="279" spans="13:26" ht="13.5">
      <c r="M279" s="348"/>
      <c r="N279" s="287"/>
      <c r="O279" s="288"/>
      <c r="P279" s="289"/>
      <c r="Q279" s="290"/>
      <c r="R279" s="291"/>
      <c r="S279" s="292"/>
      <c r="T279" s="293"/>
      <c r="U279" s="286"/>
      <c r="V279" s="292"/>
      <c r="W279" s="292"/>
      <c r="X279" s="292"/>
      <c r="Y279" s="292"/>
      <c r="Z279" s="12"/>
    </row>
    <row r="280" spans="13:26" ht="13.5">
      <c r="M280" s="348"/>
      <c r="N280" s="287"/>
      <c r="O280" s="288"/>
      <c r="P280" s="289"/>
      <c r="Q280" s="290"/>
      <c r="R280" s="291"/>
      <c r="S280" s="292"/>
      <c r="T280" s="293"/>
      <c r="U280" s="286"/>
      <c r="V280" s="292"/>
      <c r="W280" s="292"/>
      <c r="X280" s="292"/>
      <c r="Y280" s="292"/>
      <c r="Z280" s="12"/>
    </row>
    <row r="281" spans="13:26" ht="13.5">
      <c r="M281" s="348"/>
      <c r="N281" s="287"/>
      <c r="O281" s="288"/>
      <c r="P281" s="289"/>
      <c r="Q281" s="290"/>
      <c r="R281" s="291"/>
      <c r="S281" s="292"/>
      <c r="T281" s="293"/>
      <c r="U281" s="286"/>
      <c r="V281" s="292"/>
      <c r="W281" s="292"/>
      <c r="X281" s="292"/>
      <c r="Y281" s="292"/>
      <c r="Z281" s="12"/>
    </row>
    <row r="282" spans="13:26" ht="13.5">
      <c r="M282" s="348"/>
      <c r="N282" s="287"/>
      <c r="O282" s="288"/>
      <c r="P282" s="289"/>
      <c r="Q282" s="290"/>
      <c r="R282" s="291"/>
      <c r="S282" s="292"/>
      <c r="T282" s="293"/>
      <c r="U282" s="286"/>
      <c r="V282" s="292"/>
      <c r="W282" s="292"/>
      <c r="X282" s="292"/>
      <c r="Y282" s="292"/>
      <c r="Z282" s="12"/>
    </row>
    <row r="283" spans="13:26" ht="13.5">
      <c r="M283" s="348"/>
      <c r="N283" s="287"/>
      <c r="O283" s="288"/>
      <c r="P283" s="289"/>
      <c r="Q283" s="290"/>
      <c r="R283" s="291"/>
      <c r="S283" s="292"/>
      <c r="T283" s="293"/>
      <c r="U283" s="286"/>
      <c r="V283" s="292"/>
      <c r="W283" s="292"/>
      <c r="X283" s="292"/>
      <c r="Y283" s="292"/>
      <c r="Z283" s="12"/>
    </row>
    <row r="284" spans="13:26" ht="13.5">
      <c r="M284" s="348"/>
      <c r="N284" s="287"/>
      <c r="O284" s="288"/>
      <c r="P284" s="289"/>
      <c r="Q284" s="290"/>
      <c r="R284" s="291"/>
      <c r="S284" s="292"/>
      <c r="T284" s="293"/>
      <c r="U284" s="286"/>
      <c r="V284" s="292"/>
      <c r="W284" s="292"/>
      <c r="X284" s="292"/>
      <c r="Y284" s="292"/>
      <c r="Z284" s="12"/>
    </row>
    <row r="285" spans="13:26" ht="13.5">
      <c r="M285" s="348"/>
      <c r="N285" s="287"/>
      <c r="O285" s="288"/>
      <c r="P285" s="289"/>
      <c r="Q285" s="290"/>
      <c r="R285" s="291"/>
      <c r="S285" s="292"/>
      <c r="T285" s="293"/>
      <c r="U285" s="286"/>
      <c r="V285" s="292"/>
      <c r="W285" s="292"/>
      <c r="X285" s="292"/>
      <c r="Y285" s="292"/>
      <c r="Z285" s="12"/>
    </row>
    <row r="286" spans="13:26" ht="13.5">
      <c r="M286" s="348"/>
      <c r="N286" s="287"/>
      <c r="O286" s="288"/>
      <c r="P286" s="289"/>
      <c r="Q286" s="290"/>
      <c r="R286" s="291"/>
      <c r="S286" s="292"/>
      <c r="T286" s="293"/>
      <c r="U286" s="286"/>
      <c r="V286" s="292"/>
      <c r="W286" s="292"/>
      <c r="X286" s="292"/>
      <c r="Y286" s="292"/>
      <c r="Z286" s="12"/>
    </row>
    <row r="287" spans="13:26" ht="13.5">
      <c r="M287" s="348"/>
      <c r="N287" s="287"/>
      <c r="O287" s="288"/>
      <c r="P287" s="289"/>
      <c r="Q287" s="290"/>
      <c r="R287" s="291"/>
      <c r="S287" s="292"/>
      <c r="T287" s="293"/>
      <c r="U287" s="286"/>
      <c r="V287" s="292"/>
      <c r="W287" s="292"/>
      <c r="X287" s="292"/>
      <c r="Y287" s="292"/>
      <c r="Z287" s="12"/>
    </row>
    <row r="288" spans="13:26" ht="13.5">
      <c r="M288" s="348"/>
      <c r="N288" s="287"/>
      <c r="O288" s="288"/>
      <c r="P288" s="289"/>
      <c r="Q288" s="290"/>
      <c r="R288" s="291"/>
      <c r="S288" s="292"/>
      <c r="T288" s="293"/>
      <c r="U288" s="286"/>
      <c r="V288" s="292"/>
      <c r="W288" s="292"/>
      <c r="X288" s="292"/>
      <c r="Y288" s="292"/>
      <c r="Z288" s="12"/>
    </row>
    <row r="289" spans="13:26" ht="13.5">
      <c r="M289" s="348"/>
      <c r="N289" s="287"/>
      <c r="O289" s="288"/>
      <c r="P289" s="289"/>
      <c r="Q289" s="290"/>
      <c r="R289" s="291"/>
      <c r="S289" s="292"/>
      <c r="T289" s="293"/>
      <c r="U289" s="286"/>
      <c r="V289" s="292"/>
      <c r="W289" s="292"/>
      <c r="X289" s="292"/>
      <c r="Y289" s="292"/>
      <c r="Z289" s="12"/>
    </row>
    <row r="290" spans="13:26" ht="13.5">
      <c r="M290" s="348"/>
      <c r="N290" s="287"/>
      <c r="O290" s="288"/>
      <c r="P290" s="289"/>
      <c r="Q290" s="290"/>
      <c r="R290" s="291"/>
      <c r="S290" s="292"/>
      <c r="T290" s="293"/>
      <c r="U290" s="286"/>
      <c r="V290" s="292"/>
      <c r="W290" s="292"/>
      <c r="X290" s="292"/>
      <c r="Y290" s="292"/>
      <c r="Z290" s="12"/>
    </row>
    <row r="291" spans="13:26" ht="13.5">
      <c r="M291" s="348"/>
      <c r="N291" s="287"/>
      <c r="O291" s="288"/>
      <c r="P291" s="289"/>
      <c r="Q291" s="290"/>
      <c r="R291" s="291"/>
      <c r="S291" s="292"/>
      <c r="T291" s="293"/>
      <c r="U291" s="286"/>
      <c r="V291" s="292"/>
      <c r="W291" s="292"/>
      <c r="X291" s="292"/>
      <c r="Y291" s="292"/>
      <c r="Z291" s="12"/>
    </row>
    <row r="292" spans="13:26" ht="13.5">
      <c r="M292" s="348"/>
      <c r="N292" s="287"/>
      <c r="O292" s="288"/>
      <c r="P292" s="289"/>
      <c r="Q292" s="290"/>
      <c r="R292" s="291"/>
      <c r="S292" s="292"/>
      <c r="T292" s="293"/>
      <c r="U292" s="286"/>
      <c r="V292" s="292"/>
      <c r="W292" s="292"/>
      <c r="X292" s="292"/>
      <c r="Y292" s="292"/>
      <c r="Z292" s="12"/>
    </row>
    <row r="293" spans="13:26" ht="13.5">
      <c r="M293" s="348"/>
      <c r="N293" s="287"/>
      <c r="O293" s="288"/>
      <c r="P293" s="289"/>
      <c r="Q293" s="290"/>
      <c r="R293" s="291"/>
      <c r="S293" s="292"/>
      <c r="T293" s="293"/>
      <c r="U293" s="286"/>
      <c r="V293" s="292"/>
      <c r="W293" s="292"/>
      <c r="X293" s="292"/>
      <c r="Y293" s="292"/>
      <c r="Z293" s="12"/>
    </row>
    <row r="294" spans="13:26" ht="13.5">
      <c r="M294" s="348"/>
      <c r="N294" s="287"/>
      <c r="O294" s="288"/>
      <c r="P294" s="289"/>
      <c r="Q294" s="290"/>
      <c r="R294" s="291"/>
      <c r="S294" s="292"/>
      <c r="T294" s="293"/>
      <c r="U294" s="286"/>
      <c r="V294" s="292"/>
      <c r="W294" s="292"/>
      <c r="X294" s="292"/>
      <c r="Y294" s="292"/>
      <c r="Z294" s="12"/>
    </row>
    <row r="295" spans="13:26" ht="13.5">
      <c r="M295" s="348"/>
      <c r="N295" s="287"/>
      <c r="O295" s="288"/>
      <c r="P295" s="289"/>
      <c r="Q295" s="290"/>
      <c r="R295" s="291"/>
      <c r="S295" s="292"/>
      <c r="T295" s="293"/>
      <c r="U295" s="286"/>
      <c r="V295" s="292"/>
      <c r="W295" s="292"/>
      <c r="X295" s="292"/>
      <c r="Y295" s="292"/>
      <c r="Z295" s="12"/>
    </row>
    <row r="296" spans="13:26" ht="13.5">
      <c r="M296" s="348"/>
      <c r="N296" s="287"/>
      <c r="O296" s="288"/>
      <c r="P296" s="289"/>
      <c r="Q296" s="290"/>
      <c r="R296" s="291"/>
      <c r="S296" s="292"/>
      <c r="T296" s="293"/>
      <c r="U296" s="286"/>
      <c r="V296" s="292"/>
      <c r="W296" s="292"/>
      <c r="X296" s="292"/>
      <c r="Y296" s="292"/>
      <c r="Z296" s="12"/>
    </row>
    <row r="297" spans="13:26" ht="13.5">
      <c r="M297" s="348"/>
      <c r="N297" s="287"/>
      <c r="O297" s="288"/>
      <c r="P297" s="289"/>
      <c r="Q297" s="290"/>
      <c r="R297" s="291"/>
      <c r="S297" s="292"/>
      <c r="T297" s="293"/>
      <c r="U297" s="286"/>
      <c r="V297" s="292"/>
      <c r="W297" s="292"/>
      <c r="X297" s="292"/>
      <c r="Y297" s="292"/>
      <c r="Z297" s="12"/>
    </row>
    <row r="298" spans="13:26" ht="13.5">
      <c r="M298" s="348"/>
      <c r="N298" s="287"/>
      <c r="O298" s="288"/>
      <c r="P298" s="289"/>
      <c r="Q298" s="290"/>
      <c r="R298" s="291"/>
      <c r="S298" s="292"/>
      <c r="T298" s="293"/>
      <c r="U298" s="286"/>
      <c r="V298" s="292"/>
      <c r="W298" s="292"/>
      <c r="X298" s="292"/>
      <c r="Y298" s="292"/>
      <c r="Z298" s="12"/>
    </row>
    <row r="299" spans="13:26" ht="13.5">
      <c r="M299" s="348"/>
      <c r="N299" s="287"/>
      <c r="O299" s="288"/>
      <c r="P299" s="289"/>
      <c r="Q299" s="290"/>
      <c r="R299" s="291"/>
      <c r="S299" s="292"/>
      <c r="T299" s="293"/>
      <c r="U299" s="286"/>
      <c r="V299" s="292"/>
      <c r="W299" s="292"/>
      <c r="X299" s="292"/>
      <c r="Y299" s="292"/>
      <c r="Z299" s="12"/>
    </row>
    <row r="300" spans="13:26" ht="13.5">
      <c r="M300" s="348"/>
      <c r="N300" s="287"/>
      <c r="O300" s="288"/>
      <c r="P300" s="289"/>
      <c r="Q300" s="290"/>
      <c r="R300" s="291"/>
      <c r="S300" s="292"/>
      <c r="T300" s="293"/>
      <c r="U300" s="286"/>
      <c r="V300" s="292"/>
      <c r="W300" s="292"/>
      <c r="X300" s="292"/>
      <c r="Y300" s="292"/>
      <c r="Z300" s="12"/>
    </row>
    <row r="301" spans="13:26" ht="13.5">
      <c r="M301" s="348"/>
      <c r="N301" s="287"/>
      <c r="O301" s="288"/>
      <c r="P301" s="289"/>
      <c r="Q301" s="290"/>
      <c r="R301" s="291"/>
      <c r="S301" s="292"/>
      <c r="T301" s="293"/>
      <c r="U301" s="286"/>
      <c r="V301" s="292"/>
      <c r="W301" s="292"/>
      <c r="X301" s="292"/>
      <c r="Y301" s="292"/>
      <c r="Z301" s="12"/>
    </row>
    <row r="302" spans="13:26" ht="13.5">
      <c r="M302" s="348"/>
      <c r="N302" s="287"/>
      <c r="O302" s="288"/>
      <c r="P302" s="289"/>
      <c r="Q302" s="290"/>
      <c r="R302" s="291"/>
      <c r="S302" s="292"/>
      <c r="T302" s="293"/>
      <c r="U302" s="286"/>
      <c r="V302" s="292"/>
      <c r="W302" s="292"/>
      <c r="X302" s="292"/>
      <c r="Y302" s="292"/>
      <c r="Z302" s="12"/>
    </row>
    <row r="303" spans="13:26" ht="13.5">
      <c r="M303" s="348"/>
      <c r="N303" s="287"/>
      <c r="O303" s="288"/>
      <c r="P303" s="289"/>
      <c r="Q303" s="290"/>
      <c r="R303" s="291"/>
      <c r="S303" s="292"/>
      <c r="T303" s="293"/>
      <c r="U303" s="286"/>
      <c r="V303" s="292"/>
      <c r="W303" s="292"/>
      <c r="X303" s="292"/>
      <c r="Y303" s="292"/>
      <c r="Z303" s="12"/>
    </row>
    <row r="304" spans="13:26" ht="13.5">
      <c r="M304" s="348"/>
      <c r="N304" s="287"/>
      <c r="O304" s="288"/>
      <c r="P304" s="289"/>
      <c r="Q304" s="290"/>
      <c r="R304" s="291"/>
      <c r="S304" s="292"/>
      <c r="T304" s="293"/>
      <c r="U304" s="286"/>
      <c r="V304" s="292"/>
      <c r="W304" s="292"/>
      <c r="X304" s="292"/>
      <c r="Y304" s="292"/>
      <c r="Z304" s="12"/>
    </row>
    <row r="305" spans="13:26" ht="13.5">
      <c r="M305" s="348"/>
      <c r="N305" s="287"/>
      <c r="O305" s="288"/>
      <c r="P305" s="289"/>
      <c r="Q305" s="290"/>
      <c r="R305" s="291"/>
      <c r="S305" s="292"/>
      <c r="T305" s="293"/>
      <c r="U305" s="286"/>
      <c r="V305" s="292"/>
      <c r="W305" s="292"/>
      <c r="X305" s="292"/>
      <c r="Y305" s="292"/>
      <c r="Z305" s="12"/>
    </row>
    <row r="306" spans="13:26" ht="13.5">
      <c r="M306" s="348"/>
      <c r="N306" s="287"/>
      <c r="O306" s="288"/>
      <c r="P306" s="289"/>
      <c r="Q306" s="290"/>
      <c r="R306" s="291"/>
      <c r="S306" s="292"/>
      <c r="T306" s="293"/>
      <c r="U306" s="286"/>
      <c r="V306" s="292"/>
      <c r="W306" s="292"/>
      <c r="X306" s="292"/>
      <c r="Y306" s="292"/>
      <c r="Z306" s="12"/>
    </row>
    <row r="307" spans="13:26" ht="13.5">
      <c r="M307" s="348"/>
      <c r="N307" s="287"/>
      <c r="O307" s="288"/>
      <c r="P307" s="289"/>
      <c r="Q307" s="290"/>
      <c r="R307" s="291"/>
      <c r="S307" s="292"/>
      <c r="T307" s="293"/>
      <c r="U307" s="286"/>
      <c r="V307" s="292"/>
      <c r="W307" s="292"/>
      <c r="X307" s="292"/>
      <c r="Y307" s="292"/>
      <c r="Z307" s="12"/>
    </row>
    <row r="308" spans="13:26" ht="13.5">
      <c r="M308" s="348"/>
      <c r="N308" s="287"/>
      <c r="O308" s="288"/>
      <c r="P308" s="289"/>
      <c r="Q308" s="290"/>
      <c r="R308" s="291"/>
      <c r="S308" s="292"/>
      <c r="T308" s="293"/>
      <c r="U308" s="286"/>
      <c r="V308" s="292"/>
      <c r="W308" s="292"/>
      <c r="X308" s="292"/>
      <c r="Y308" s="292"/>
      <c r="Z308" s="12"/>
    </row>
    <row r="309" spans="13:26" ht="13.5">
      <c r="M309" s="348"/>
      <c r="N309" s="287"/>
      <c r="O309" s="288"/>
      <c r="P309" s="289"/>
      <c r="Q309" s="290"/>
      <c r="R309" s="291"/>
      <c r="S309" s="292"/>
      <c r="T309" s="293"/>
      <c r="U309" s="286"/>
      <c r="V309" s="292"/>
      <c r="W309" s="292"/>
      <c r="X309" s="292"/>
      <c r="Y309" s="292"/>
      <c r="Z309" s="12"/>
    </row>
    <row r="310" spans="13:26" ht="13.5">
      <c r="M310" s="348"/>
      <c r="N310" s="287"/>
      <c r="O310" s="288"/>
      <c r="P310" s="289"/>
      <c r="Q310" s="290"/>
      <c r="R310" s="291"/>
      <c r="S310" s="292"/>
      <c r="T310" s="293"/>
      <c r="U310" s="286"/>
      <c r="V310" s="292"/>
      <c r="W310" s="292"/>
      <c r="X310" s="292"/>
      <c r="Y310" s="292"/>
      <c r="Z310" s="12"/>
    </row>
    <row r="311" spans="13:26" ht="13.5">
      <c r="M311" s="348"/>
      <c r="N311" s="287"/>
      <c r="O311" s="288"/>
      <c r="P311" s="289"/>
      <c r="Q311" s="290"/>
      <c r="R311" s="291"/>
      <c r="S311" s="292"/>
      <c r="T311" s="293"/>
      <c r="U311" s="286"/>
      <c r="V311" s="292"/>
      <c r="W311" s="292"/>
      <c r="X311" s="292"/>
      <c r="Y311" s="292"/>
      <c r="Z311" s="12"/>
    </row>
    <row r="312" spans="13:26" ht="13.5">
      <c r="M312" s="348"/>
      <c r="N312" s="287"/>
      <c r="O312" s="288"/>
      <c r="P312" s="289"/>
      <c r="Q312" s="290"/>
      <c r="R312" s="291"/>
      <c r="S312" s="292"/>
      <c r="T312" s="293"/>
      <c r="U312" s="286"/>
      <c r="V312" s="292"/>
      <c r="W312" s="292"/>
      <c r="X312" s="292"/>
      <c r="Y312" s="292"/>
      <c r="Z312" s="12"/>
    </row>
    <row r="313" spans="13:26" ht="13.5">
      <c r="M313" s="348"/>
      <c r="N313" s="287"/>
      <c r="O313" s="288"/>
      <c r="P313" s="289"/>
      <c r="Q313" s="290"/>
      <c r="R313" s="291"/>
      <c r="S313" s="292"/>
      <c r="T313" s="293"/>
      <c r="U313" s="286"/>
      <c r="V313" s="292"/>
      <c r="W313" s="292"/>
      <c r="X313" s="292"/>
      <c r="Y313" s="292"/>
      <c r="Z313" s="12"/>
    </row>
    <row r="314" spans="13:26" ht="13.5">
      <c r="M314" s="348"/>
      <c r="N314" s="287"/>
      <c r="O314" s="288"/>
      <c r="P314" s="289"/>
      <c r="Q314" s="290"/>
      <c r="R314" s="291"/>
      <c r="S314" s="292"/>
      <c r="T314" s="293"/>
      <c r="U314" s="286"/>
      <c r="V314" s="292"/>
      <c r="W314" s="292"/>
      <c r="X314" s="292"/>
      <c r="Y314" s="292"/>
      <c r="Z314" s="12"/>
    </row>
    <row r="315" spans="13:26" ht="13.5">
      <c r="M315" s="348"/>
      <c r="N315" s="287"/>
      <c r="O315" s="288"/>
      <c r="P315" s="289"/>
      <c r="Q315" s="290"/>
      <c r="R315" s="291"/>
      <c r="S315" s="292"/>
      <c r="T315" s="293"/>
      <c r="U315" s="286"/>
      <c r="V315" s="292"/>
      <c r="W315" s="292"/>
      <c r="X315" s="292"/>
      <c r="Y315" s="292"/>
      <c r="Z315" s="12"/>
    </row>
    <row r="316" spans="13:26" ht="13.5">
      <c r="M316" s="348"/>
      <c r="N316" s="287"/>
      <c r="O316" s="288"/>
      <c r="P316" s="289"/>
      <c r="Q316" s="290"/>
      <c r="R316" s="291"/>
      <c r="S316" s="292"/>
      <c r="T316" s="293"/>
      <c r="U316" s="286"/>
      <c r="V316" s="292"/>
      <c r="W316" s="292"/>
      <c r="X316" s="292"/>
      <c r="Y316" s="292"/>
      <c r="Z316" s="12"/>
    </row>
    <row r="317" spans="13:26" ht="13.5">
      <c r="M317" s="348"/>
      <c r="N317" s="287"/>
      <c r="O317" s="288"/>
      <c r="P317" s="289"/>
      <c r="Q317" s="290"/>
      <c r="R317" s="291"/>
      <c r="S317" s="292"/>
      <c r="T317" s="293"/>
      <c r="U317" s="286"/>
      <c r="V317" s="292"/>
      <c r="W317" s="292"/>
      <c r="X317" s="292"/>
      <c r="Y317" s="292"/>
      <c r="Z317" s="12"/>
    </row>
    <row r="318" spans="13:26" ht="13.5">
      <c r="M318" s="348"/>
      <c r="N318" s="287"/>
      <c r="O318" s="288"/>
      <c r="P318" s="289"/>
      <c r="Q318" s="290"/>
      <c r="R318" s="291"/>
      <c r="S318" s="292"/>
      <c r="T318" s="293"/>
      <c r="U318" s="286"/>
      <c r="V318" s="292"/>
      <c r="W318" s="292"/>
      <c r="X318" s="292"/>
      <c r="Y318" s="292"/>
      <c r="Z318" s="12"/>
    </row>
    <row r="319" spans="13:26" ht="13.5">
      <c r="M319" s="348"/>
      <c r="N319" s="287"/>
      <c r="O319" s="288"/>
      <c r="P319" s="289"/>
      <c r="Q319" s="290"/>
      <c r="R319" s="291"/>
      <c r="S319" s="292"/>
      <c r="T319" s="293"/>
      <c r="U319" s="286"/>
      <c r="V319" s="292"/>
      <c r="W319" s="292"/>
      <c r="X319" s="292"/>
      <c r="Y319" s="292"/>
      <c r="Z319" s="12"/>
    </row>
    <row r="320" spans="13:26" ht="13.5">
      <c r="M320" s="348"/>
      <c r="N320" s="287"/>
      <c r="O320" s="288"/>
      <c r="P320" s="289"/>
      <c r="Q320" s="290"/>
      <c r="R320" s="291"/>
      <c r="S320" s="292"/>
      <c r="T320" s="293"/>
      <c r="U320" s="286"/>
      <c r="V320" s="292"/>
      <c r="W320" s="292"/>
      <c r="X320" s="292"/>
      <c r="Y320" s="292"/>
      <c r="Z320" s="12"/>
    </row>
    <row r="321" spans="13:26" ht="13.5">
      <c r="M321" s="348"/>
      <c r="N321" s="287"/>
      <c r="O321" s="288"/>
      <c r="P321" s="289"/>
      <c r="Q321" s="290"/>
      <c r="R321" s="291"/>
      <c r="S321" s="292"/>
      <c r="T321" s="293"/>
      <c r="U321" s="286"/>
      <c r="V321" s="292"/>
      <c r="W321" s="292"/>
      <c r="X321" s="292"/>
      <c r="Y321" s="292"/>
      <c r="Z321" s="12"/>
    </row>
    <row r="322" spans="13:26" ht="13.5">
      <c r="M322" s="348"/>
      <c r="N322" s="287"/>
      <c r="O322" s="288"/>
      <c r="P322" s="289"/>
      <c r="Q322" s="290"/>
      <c r="R322" s="291"/>
      <c r="S322" s="292"/>
      <c r="T322" s="293"/>
      <c r="U322" s="286"/>
      <c r="V322" s="292"/>
      <c r="W322" s="292"/>
      <c r="X322" s="292"/>
      <c r="Y322" s="292"/>
      <c r="Z322" s="12"/>
    </row>
    <row r="323" spans="13:26" ht="13.5">
      <c r="M323" s="348"/>
      <c r="N323" s="287"/>
      <c r="O323" s="288"/>
      <c r="P323" s="289"/>
      <c r="Q323" s="290"/>
      <c r="R323" s="291"/>
      <c r="S323" s="292"/>
      <c r="T323" s="293"/>
      <c r="U323" s="286"/>
      <c r="V323" s="292"/>
      <c r="W323" s="292"/>
      <c r="X323" s="292"/>
      <c r="Y323" s="292"/>
      <c r="Z323" s="12"/>
    </row>
    <row r="324" spans="13:26" ht="13.5">
      <c r="M324" s="348"/>
      <c r="N324" s="287"/>
      <c r="O324" s="288"/>
      <c r="P324" s="289"/>
      <c r="Q324" s="290"/>
      <c r="R324" s="291"/>
      <c r="S324" s="292"/>
      <c r="T324" s="293"/>
      <c r="U324" s="286"/>
      <c r="V324" s="292"/>
      <c r="W324" s="292"/>
      <c r="X324" s="292"/>
      <c r="Y324" s="292"/>
      <c r="Z324" s="12"/>
    </row>
    <row r="325" spans="13:26" ht="13.5">
      <c r="M325" s="348"/>
      <c r="N325" s="287"/>
      <c r="O325" s="288"/>
      <c r="P325" s="289"/>
      <c r="Q325" s="290"/>
      <c r="R325" s="291"/>
      <c r="S325" s="292"/>
      <c r="T325" s="293"/>
      <c r="U325" s="286"/>
      <c r="V325" s="292"/>
      <c r="W325" s="292"/>
      <c r="X325" s="292"/>
      <c r="Y325" s="292"/>
      <c r="Z325" s="12"/>
    </row>
    <row r="326" spans="13:26" ht="13.5">
      <c r="M326" s="348"/>
      <c r="N326" s="287"/>
      <c r="O326" s="288"/>
      <c r="P326" s="289"/>
      <c r="Q326" s="290"/>
      <c r="R326" s="291"/>
      <c r="S326" s="292"/>
      <c r="T326" s="293"/>
      <c r="U326" s="286"/>
      <c r="V326" s="292"/>
      <c r="W326" s="292"/>
      <c r="X326" s="292"/>
      <c r="Y326" s="292"/>
      <c r="Z326" s="12"/>
    </row>
    <row r="327" spans="13:26" ht="13.5">
      <c r="M327" s="348"/>
      <c r="N327" s="287"/>
      <c r="O327" s="288"/>
      <c r="P327" s="289"/>
      <c r="Q327" s="290"/>
      <c r="R327" s="291"/>
      <c r="S327" s="292"/>
      <c r="T327" s="293"/>
      <c r="U327" s="286"/>
      <c r="V327" s="292"/>
      <c r="W327" s="292"/>
      <c r="X327" s="292"/>
      <c r="Y327" s="292"/>
      <c r="Z327" s="12"/>
    </row>
    <row r="328" spans="13:26" ht="13.5">
      <c r="M328" s="348"/>
      <c r="N328" s="287"/>
      <c r="O328" s="288"/>
      <c r="P328" s="289"/>
      <c r="Q328" s="290"/>
      <c r="R328" s="291"/>
      <c r="S328" s="292"/>
      <c r="T328" s="293"/>
      <c r="U328" s="286"/>
      <c r="V328" s="292"/>
      <c r="W328" s="292"/>
      <c r="X328" s="292"/>
      <c r="Y328" s="292"/>
      <c r="Z328" s="12"/>
    </row>
    <row r="329" spans="13:26" ht="13.5">
      <c r="M329" s="348"/>
      <c r="N329" s="287"/>
      <c r="O329" s="288"/>
      <c r="P329" s="289"/>
      <c r="Q329" s="290"/>
      <c r="R329" s="291"/>
      <c r="S329" s="292"/>
      <c r="T329" s="293"/>
      <c r="U329" s="286"/>
      <c r="V329" s="292"/>
      <c r="W329" s="292"/>
      <c r="X329" s="292"/>
      <c r="Y329" s="292"/>
      <c r="Z329" s="12"/>
    </row>
    <row r="330" spans="13:26" ht="13.5">
      <c r="M330" s="348"/>
      <c r="N330" s="287"/>
      <c r="O330" s="288"/>
      <c r="P330" s="289"/>
      <c r="Q330" s="290"/>
      <c r="R330" s="291"/>
      <c r="S330" s="292"/>
      <c r="T330" s="293"/>
      <c r="U330" s="286"/>
      <c r="V330" s="292"/>
      <c r="W330" s="292"/>
      <c r="X330" s="292"/>
      <c r="Y330" s="292"/>
      <c r="Z330" s="12"/>
    </row>
    <row r="331" spans="13:26" ht="13.5">
      <c r="M331" s="348"/>
      <c r="N331" s="287"/>
      <c r="O331" s="288"/>
      <c r="P331" s="289"/>
      <c r="Q331" s="290"/>
      <c r="R331" s="291"/>
      <c r="S331" s="292"/>
      <c r="T331" s="293"/>
      <c r="U331" s="286"/>
      <c r="V331" s="292"/>
      <c r="W331" s="292"/>
      <c r="X331" s="292"/>
      <c r="Y331" s="292"/>
      <c r="Z331" s="12"/>
    </row>
    <row r="332" spans="13:26" ht="13.5">
      <c r="M332" s="348"/>
      <c r="N332" s="287"/>
      <c r="O332" s="288"/>
      <c r="P332" s="289"/>
      <c r="Q332" s="290"/>
      <c r="R332" s="291"/>
      <c r="S332" s="292"/>
      <c r="T332" s="293"/>
      <c r="U332" s="286"/>
      <c r="V332" s="292"/>
      <c r="W332" s="292"/>
      <c r="X332" s="292"/>
      <c r="Y332" s="292"/>
      <c r="Z332" s="12"/>
    </row>
    <row r="333" spans="13:26" ht="13.5">
      <c r="M333" s="348"/>
      <c r="N333" s="287"/>
      <c r="O333" s="288"/>
      <c r="P333" s="289"/>
      <c r="Q333" s="290"/>
      <c r="R333" s="291"/>
      <c r="S333" s="292"/>
      <c r="T333" s="293"/>
      <c r="U333" s="286"/>
      <c r="V333" s="292"/>
      <c r="W333" s="292"/>
      <c r="X333" s="292"/>
      <c r="Y333" s="292"/>
      <c r="Z333" s="12"/>
    </row>
    <row r="334" spans="13:26" ht="13.5">
      <c r="M334" s="348"/>
      <c r="N334" s="287"/>
      <c r="O334" s="288"/>
      <c r="P334" s="289"/>
      <c r="Q334" s="290"/>
      <c r="R334" s="291"/>
      <c r="S334" s="292"/>
      <c r="T334" s="293"/>
      <c r="U334" s="286"/>
      <c r="V334" s="292"/>
      <c r="W334" s="292"/>
      <c r="X334" s="292"/>
      <c r="Y334" s="292"/>
      <c r="Z334" s="12"/>
    </row>
    <row r="335" spans="13:26" ht="13.5">
      <c r="M335" s="348"/>
      <c r="N335" s="287"/>
      <c r="O335" s="288"/>
      <c r="P335" s="289"/>
      <c r="Q335" s="290"/>
      <c r="R335" s="291"/>
      <c r="S335" s="292"/>
      <c r="T335" s="293"/>
      <c r="U335" s="286"/>
      <c r="V335" s="292"/>
      <c r="W335" s="292"/>
      <c r="X335" s="292"/>
      <c r="Y335" s="292"/>
      <c r="Z335" s="12"/>
    </row>
    <row r="336" spans="13:26" ht="13.5">
      <c r="M336" s="348"/>
      <c r="N336" s="287"/>
      <c r="O336" s="288"/>
      <c r="P336" s="289"/>
      <c r="Q336" s="290"/>
      <c r="R336" s="291"/>
      <c r="S336" s="292"/>
      <c r="T336" s="293"/>
      <c r="U336" s="286"/>
      <c r="V336" s="292"/>
      <c r="W336" s="292"/>
      <c r="X336" s="292"/>
      <c r="Y336" s="292"/>
      <c r="Z336" s="12"/>
    </row>
    <row r="337" spans="13:26" ht="13.5">
      <c r="M337" s="348"/>
      <c r="N337" s="287"/>
      <c r="O337" s="288"/>
      <c r="P337" s="289"/>
      <c r="Q337" s="290"/>
      <c r="R337" s="291"/>
      <c r="S337" s="292"/>
      <c r="T337" s="293"/>
      <c r="U337" s="286"/>
      <c r="V337" s="292"/>
      <c r="W337" s="292"/>
      <c r="X337" s="292"/>
      <c r="Y337" s="292"/>
      <c r="Z337" s="12"/>
    </row>
    <row r="338" spans="13:26" ht="13.5">
      <c r="M338" s="348"/>
      <c r="N338" s="287"/>
      <c r="O338" s="288"/>
      <c r="P338" s="289"/>
      <c r="Q338" s="290"/>
      <c r="R338" s="291"/>
      <c r="S338" s="292"/>
      <c r="T338" s="293"/>
      <c r="U338" s="286"/>
      <c r="V338" s="292"/>
      <c r="W338" s="292"/>
      <c r="X338" s="292"/>
      <c r="Y338" s="292"/>
      <c r="Z338" s="12"/>
    </row>
    <row r="339" spans="13:26" ht="13.5">
      <c r="M339" s="348"/>
      <c r="N339" s="287"/>
      <c r="O339" s="288"/>
      <c r="P339" s="289"/>
      <c r="Q339" s="290"/>
      <c r="R339" s="291"/>
      <c r="S339" s="292"/>
      <c r="T339" s="293"/>
      <c r="U339" s="286"/>
      <c r="V339" s="292"/>
      <c r="W339" s="292"/>
      <c r="X339" s="292"/>
      <c r="Y339" s="292"/>
      <c r="Z339" s="12"/>
    </row>
    <row r="340" spans="13:26" ht="13.5">
      <c r="M340" s="348"/>
      <c r="N340" s="287"/>
      <c r="O340" s="288"/>
      <c r="P340" s="289"/>
      <c r="Q340" s="290"/>
      <c r="R340" s="291"/>
      <c r="S340" s="292"/>
      <c r="T340" s="293"/>
      <c r="U340" s="286"/>
      <c r="V340" s="292"/>
      <c r="W340" s="292"/>
      <c r="X340" s="292"/>
      <c r="Y340" s="292"/>
      <c r="Z340" s="12"/>
    </row>
    <row r="341" spans="13:26" ht="13.5">
      <c r="M341" s="348"/>
      <c r="N341" s="287"/>
      <c r="O341" s="288"/>
      <c r="P341" s="289"/>
      <c r="Q341" s="290"/>
      <c r="R341" s="291"/>
      <c r="S341" s="292"/>
      <c r="T341" s="293"/>
      <c r="U341" s="286"/>
      <c r="V341" s="292"/>
      <c r="W341" s="292"/>
      <c r="X341" s="292"/>
      <c r="Y341" s="292"/>
      <c r="Z341" s="12"/>
    </row>
    <row r="342" spans="13:26" ht="13.5">
      <c r="M342" s="348"/>
      <c r="N342" s="287"/>
      <c r="O342" s="288"/>
      <c r="P342" s="289"/>
      <c r="Q342" s="290"/>
      <c r="R342" s="291"/>
      <c r="S342" s="292"/>
      <c r="T342" s="293"/>
      <c r="U342" s="286"/>
      <c r="V342" s="292"/>
      <c r="W342" s="292"/>
      <c r="X342" s="292"/>
      <c r="Y342" s="292"/>
      <c r="Z342" s="12"/>
    </row>
    <row r="343" spans="13:26" ht="13.5">
      <c r="M343" s="348"/>
      <c r="N343" s="287"/>
      <c r="O343" s="288"/>
      <c r="P343" s="289"/>
      <c r="Q343" s="290"/>
      <c r="R343" s="291"/>
      <c r="S343" s="292"/>
      <c r="T343" s="293"/>
      <c r="U343" s="286"/>
      <c r="V343" s="292"/>
      <c r="W343" s="292"/>
      <c r="X343" s="292"/>
      <c r="Y343" s="292"/>
      <c r="Z343" s="12"/>
    </row>
    <row r="344" spans="13:26" ht="13.5">
      <c r="M344" s="348"/>
      <c r="N344" s="287"/>
      <c r="O344" s="288"/>
      <c r="P344" s="289"/>
      <c r="Q344" s="290"/>
      <c r="R344" s="291"/>
      <c r="S344" s="292"/>
      <c r="T344" s="293"/>
      <c r="U344" s="286"/>
      <c r="V344" s="292"/>
      <c r="W344" s="292"/>
      <c r="X344" s="292"/>
      <c r="Y344" s="292"/>
      <c r="Z344" s="12"/>
    </row>
    <row r="345" spans="13:26" ht="13.5">
      <c r="M345" s="348"/>
      <c r="N345" s="287"/>
      <c r="O345" s="288"/>
      <c r="P345" s="289"/>
      <c r="Q345" s="290"/>
      <c r="R345" s="291"/>
      <c r="S345" s="292"/>
      <c r="T345" s="293"/>
      <c r="U345" s="286"/>
      <c r="V345" s="292"/>
      <c r="W345" s="292"/>
      <c r="X345" s="292"/>
      <c r="Y345" s="292"/>
      <c r="Z345" s="12"/>
    </row>
    <row r="346" spans="13:26" ht="13.5">
      <c r="M346" s="348"/>
      <c r="N346" s="287"/>
      <c r="O346" s="288"/>
      <c r="P346" s="289"/>
      <c r="Q346" s="290"/>
      <c r="R346" s="291"/>
      <c r="S346" s="292"/>
      <c r="T346" s="293"/>
      <c r="U346" s="286"/>
      <c r="V346" s="292"/>
      <c r="W346" s="292"/>
      <c r="X346" s="292"/>
      <c r="Y346" s="292"/>
      <c r="Z346" s="12"/>
    </row>
    <row r="347" spans="13:26" ht="13.5">
      <c r="M347" s="348"/>
      <c r="N347" s="287"/>
      <c r="O347" s="288"/>
      <c r="P347" s="289"/>
      <c r="Q347" s="290"/>
      <c r="R347" s="291"/>
      <c r="S347" s="292"/>
      <c r="T347" s="293"/>
      <c r="U347" s="286"/>
      <c r="V347" s="292"/>
      <c r="W347" s="292"/>
      <c r="X347" s="292"/>
      <c r="Y347" s="292"/>
      <c r="Z347" s="12"/>
    </row>
    <row r="348" spans="13:26" ht="13.5">
      <c r="M348" s="348"/>
      <c r="N348" s="287"/>
      <c r="O348" s="288"/>
      <c r="P348" s="289"/>
      <c r="Q348" s="290"/>
      <c r="R348" s="291"/>
      <c r="S348" s="292"/>
      <c r="T348" s="293"/>
      <c r="U348" s="286"/>
      <c r="V348" s="292"/>
      <c r="W348" s="292"/>
      <c r="X348" s="292"/>
      <c r="Y348" s="292"/>
      <c r="Z348" s="12"/>
    </row>
    <row r="349" spans="13:26" ht="13.5">
      <c r="M349" s="348"/>
      <c r="N349" s="287"/>
      <c r="O349" s="288"/>
      <c r="P349" s="289"/>
      <c r="Q349" s="290"/>
      <c r="R349" s="291"/>
      <c r="S349" s="292"/>
      <c r="T349" s="293"/>
      <c r="U349" s="286"/>
      <c r="V349" s="292"/>
      <c r="W349" s="292"/>
      <c r="X349" s="292"/>
      <c r="Y349" s="292"/>
      <c r="Z349" s="12"/>
    </row>
    <row r="350" spans="13:26" ht="13.5">
      <c r="M350" s="348"/>
      <c r="N350" s="287"/>
      <c r="O350" s="288"/>
      <c r="P350" s="289"/>
      <c r="Q350" s="290"/>
      <c r="R350" s="291"/>
      <c r="S350" s="292"/>
      <c r="T350" s="293"/>
      <c r="U350" s="286"/>
      <c r="V350" s="292"/>
      <c r="W350" s="292"/>
      <c r="X350" s="292"/>
      <c r="Y350" s="292"/>
      <c r="Z350" s="12"/>
    </row>
    <row r="351" spans="13:26" ht="13.5">
      <c r="M351" s="348"/>
      <c r="N351" s="287"/>
      <c r="O351" s="288"/>
      <c r="P351" s="289"/>
      <c r="Q351" s="290"/>
      <c r="R351" s="291"/>
      <c r="S351" s="292"/>
      <c r="T351" s="293"/>
      <c r="U351" s="286"/>
      <c r="V351" s="292"/>
      <c r="W351" s="292"/>
      <c r="X351" s="292"/>
      <c r="Y351" s="292"/>
      <c r="Z351" s="12"/>
    </row>
    <row r="352" spans="13:26" ht="13.5">
      <c r="M352" s="348"/>
      <c r="N352" s="287"/>
      <c r="O352" s="288"/>
      <c r="P352" s="289"/>
      <c r="Q352" s="290"/>
      <c r="R352" s="291"/>
      <c r="S352" s="292"/>
      <c r="T352" s="293"/>
      <c r="U352" s="286"/>
      <c r="V352" s="292"/>
      <c r="W352" s="292"/>
      <c r="X352" s="292"/>
      <c r="Y352" s="292"/>
      <c r="Z352" s="12"/>
    </row>
    <row r="353" spans="13:26" ht="13.5">
      <c r="M353" s="348"/>
      <c r="N353" s="287"/>
      <c r="O353" s="288"/>
      <c r="P353" s="289"/>
      <c r="Q353" s="290"/>
      <c r="R353" s="291"/>
      <c r="S353" s="292"/>
      <c r="T353" s="293"/>
      <c r="U353" s="286"/>
      <c r="V353" s="292"/>
      <c r="W353" s="292"/>
      <c r="X353" s="292"/>
      <c r="Y353" s="292"/>
      <c r="Z353" s="12"/>
    </row>
    <row r="354" spans="13:26" ht="13.5">
      <c r="M354" s="348"/>
      <c r="N354" s="287"/>
      <c r="O354" s="288"/>
      <c r="P354" s="289"/>
      <c r="Q354" s="290"/>
      <c r="R354" s="291"/>
      <c r="S354" s="292"/>
      <c r="T354" s="293"/>
      <c r="U354" s="286"/>
      <c r="V354" s="292"/>
      <c r="W354" s="292"/>
      <c r="X354" s="292"/>
      <c r="Y354" s="292"/>
      <c r="Z354" s="12"/>
    </row>
    <row r="355" spans="13:26" ht="13.5">
      <c r="M355" s="348"/>
      <c r="N355" s="287"/>
      <c r="O355" s="288"/>
      <c r="P355" s="289"/>
      <c r="Q355" s="290"/>
      <c r="R355" s="291"/>
      <c r="S355" s="292"/>
      <c r="T355" s="293"/>
      <c r="U355" s="286"/>
      <c r="V355" s="292"/>
      <c r="W355" s="292"/>
      <c r="X355" s="292"/>
      <c r="Y355" s="292"/>
      <c r="Z355" s="12"/>
    </row>
    <row r="356" spans="13:26" ht="13.5">
      <c r="M356" s="348"/>
      <c r="N356" s="287"/>
      <c r="O356" s="288"/>
      <c r="P356" s="289"/>
      <c r="Q356" s="290"/>
      <c r="R356" s="291"/>
      <c r="S356" s="292"/>
      <c r="T356" s="293"/>
      <c r="U356" s="286"/>
      <c r="V356" s="292"/>
      <c r="W356" s="292"/>
      <c r="X356" s="292"/>
      <c r="Y356" s="292"/>
      <c r="Z356" s="12"/>
    </row>
    <row r="357" spans="13:26" ht="13.5">
      <c r="M357" s="348"/>
      <c r="N357" s="287"/>
      <c r="O357" s="288"/>
      <c r="P357" s="289"/>
      <c r="Q357" s="290"/>
      <c r="R357" s="291"/>
      <c r="S357" s="292"/>
      <c r="T357" s="293"/>
      <c r="U357" s="286"/>
      <c r="V357" s="292"/>
      <c r="W357" s="292"/>
      <c r="X357" s="292"/>
      <c r="Y357" s="292"/>
      <c r="Z357" s="12"/>
    </row>
    <row r="358" spans="13:26" ht="13.5">
      <c r="M358" s="348"/>
      <c r="N358" s="287"/>
      <c r="O358" s="288"/>
      <c r="P358" s="289"/>
      <c r="Q358" s="290"/>
      <c r="R358" s="291"/>
      <c r="S358" s="292"/>
      <c r="T358" s="293"/>
      <c r="U358" s="286"/>
      <c r="V358" s="292"/>
      <c r="W358" s="292"/>
      <c r="X358" s="292"/>
      <c r="Y358" s="292"/>
      <c r="Z358" s="12"/>
    </row>
    <row r="359" spans="13:26" ht="13.5">
      <c r="M359" s="348"/>
      <c r="N359" s="287"/>
      <c r="O359" s="288"/>
      <c r="P359" s="289"/>
      <c r="Q359" s="290"/>
      <c r="R359" s="291"/>
      <c r="S359" s="292"/>
      <c r="T359" s="293"/>
      <c r="U359" s="286"/>
      <c r="V359" s="292"/>
      <c r="W359" s="292"/>
      <c r="X359" s="292"/>
      <c r="Y359" s="292"/>
      <c r="Z359" s="12"/>
    </row>
    <row r="360" spans="13:26" ht="13.5">
      <c r="M360" s="348"/>
      <c r="N360" s="287"/>
      <c r="O360" s="288"/>
      <c r="P360" s="289"/>
      <c r="Q360" s="290"/>
      <c r="R360" s="291"/>
      <c r="S360" s="292"/>
      <c r="T360" s="293"/>
      <c r="U360" s="286"/>
      <c r="V360" s="292"/>
      <c r="W360" s="292"/>
      <c r="X360" s="292"/>
      <c r="Y360" s="292"/>
      <c r="Z360" s="12"/>
    </row>
    <row r="361" spans="13:26" ht="13.5">
      <c r="M361" s="348"/>
      <c r="N361" s="287"/>
      <c r="O361" s="288"/>
      <c r="P361" s="289"/>
      <c r="Q361" s="290"/>
      <c r="R361" s="291"/>
      <c r="S361" s="292"/>
      <c r="T361" s="293"/>
      <c r="U361" s="286"/>
      <c r="V361" s="292"/>
      <c r="W361" s="292"/>
      <c r="X361" s="292"/>
      <c r="Y361" s="292"/>
      <c r="Z361" s="12"/>
    </row>
    <row r="362" spans="13:26" ht="13.5">
      <c r="M362" s="348"/>
      <c r="N362" s="287"/>
      <c r="O362" s="288"/>
      <c r="P362" s="289"/>
      <c r="Q362" s="290"/>
      <c r="R362" s="291"/>
      <c r="S362" s="292"/>
      <c r="T362" s="293"/>
      <c r="U362" s="286"/>
      <c r="V362" s="292"/>
      <c r="W362" s="292"/>
      <c r="X362" s="292"/>
      <c r="Y362" s="292"/>
      <c r="Z362" s="12"/>
    </row>
    <row r="363" spans="13:26" ht="13.5">
      <c r="M363" s="348"/>
      <c r="N363" s="287"/>
      <c r="O363" s="288"/>
      <c r="P363" s="289"/>
      <c r="Q363" s="290"/>
      <c r="R363" s="291"/>
      <c r="S363" s="292"/>
      <c r="T363" s="293"/>
      <c r="U363" s="286"/>
      <c r="V363" s="292"/>
      <c r="W363" s="292"/>
      <c r="X363" s="292"/>
      <c r="Y363" s="292"/>
      <c r="Z363" s="12"/>
    </row>
    <row r="364" spans="13:26" ht="13.5">
      <c r="M364" s="348"/>
      <c r="N364" s="287"/>
      <c r="O364" s="288"/>
      <c r="P364" s="289"/>
      <c r="Q364" s="290"/>
      <c r="R364" s="291"/>
      <c r="S364" s="292"/>
      <c r="T364" s="293"/>
      <c r="U364" s="286"/>
      <c r="V364" s="292"/>
      <c r="W364" s="292"/>
      <c r="X364" s="292"/>
      <c r="Y364" s="292"/>
      <c r="Z364" s="12"/>
    </row>
    <row r="365" spans="13:26" ht="13.5">
      <c r="M365" s="348"/>
      <c r="N365" s="287"/>
      <c r="O365" s="288"/>
      <c r="P365" s="289"/>
      <c r="Q365" s="290"/>
      <c r="R365" s="291"/>
      <c r="S365" s="292"/>
      <c r="T365" s="293"/>
      <c r="U365" s="286"/>
      <c r="V365" s="292"/>
      <c r="W365" s="292"/>
      <c r="X365" s="292"/>
      <c r="Y365" s="292"/>
      <c r="Z365" s="12"/>
    </row>
    <row r="366" spans="13:26" ht="13.5">
      <c r="M366" s="348"/>
      <c r="N366" s="287"/>
      <c r="O366" s="288"/>
      <c r="P366" s="289"/>
      <c r="Q366" s="290"/>
      <c r="R366" s="291"/>
      <c r="S366" s="292"/>
      <c r="T366" s="293"/>
      <c r="U366" s="286"/>
      <c r="V366" s="292"/>
      <c r="W366" s="292"/>
      <c r="X366" s="292"/>
      <c r="Y366" s="292"/>
      <c r="Z366" s="12"/>
    </row>
    <row r="367" spans="13:26" ht="13.5">
      <c r="M367" s="348"/>
      <c r="N367" s="287"/>
      <c r="O367" s="288"/>
      <c r="P367" s="289"/>
      <c r="Q367" s="290"/>
      <c r="R367" s="291"/>
      <c r="S367" s="292"/>
      <c r="T367" s="293"/>
      <c r="U367" s="286"/>
      <c r="V367" s="292"/>
      <c r="W367" s="292"/>
      <c r="X367" s="292"/>
      <c r="Y367" s="292"/>
      <c r="Z367" s="12"/>
    </row>
    <row r="368" spans="13:26" ht="13.5">
      <c r="M368" s="348"/>
      <c r="N368" s="287"/>
      <c r="O368" s="288"/>
      <c r="P368" s="289"/>
      <c r="Q368" s="290"/>
      <c r="R368" s="291"/>
      <c r="S368" s="292"/>
      <c r="T368" s="293"/>
      <c r="U368" s="286"/>
      <c r="V368" s="292"/>
      <c r="W368" s="292"/>
      <c r="X368" s="292"/>
      <c r="Y368" s="292"/>
      <c r="Z368" s="12"/>
    </row>
    <row r="369" spans="13:26" ht="13.5">
      <c r="M369" s="348"/>
      <c r="N369" s="287"/>
      <c r="O369" s="288"/>
      <c r="P369" s="289"/>
      <c r="Q369" s="290"/>
      <c r="R369" s="291"/>
      <c r="S369" s="292"/>
      <c r="T369" s="293"/>
      <c r="U369" s="286"/>
      <c r="V369" s="292"/>
      <c r="W369" s="292"/>
      <c r="X369" s="292"/>
      <c r="Y369" s="292"/>
      <c r="Z369" s="12"/>
    </row>
    <row r="370" spans="13:26" ht="13.5">
      <c r="M370" s="348"/>
      <c r="N370" s="287"/>
      <c r="O370" s="288"/>
      <c r="P370" s="289"/>
      <c r="Q370" s="290"/>
      <c r="R370" s="291"/>
      <c r="S370" s="292"/>
      <c r="T370" s="293"/>
      <c r="U370" s="286"/>
      <c r="V370" s="292"/>
      <c r="W370" s="292"/>
      <c r="X370" s="292"/>
      <c r="Y370" s="292"/>
      <c r="Z370" s="12"/>
    </row>
    <row r="371" spans="13:26" ht="13.5">
      <c r="M371" s="348"/>
      <c r="N371" s="287"/>
      <c r="O371" s="288"/>
      <c r="P371" s="289"/>
      <c r="Q371" s="290"/>
      <c r="R371" s="291"/>
      <c r="S371" s="292"/>
      <c r="T371" s="293"/>
      <c r="U371" s="286"/>
      <c r="V371" s="292"/>
      <c r="W371" s="292"/>
      <c r="X371" s="292"/>
      <c r="Y371" s="292"/>
      <c r="Z371" s="12"/>
    </row>
    <row r="372" spans="13:26" ht="13.5">
      <c r="M372" s="348"/>
      <c r="N372" s="287"/>
      <c r="O372" s="288"/>
      <c r="P372" s="289"/>
      <c r="Q372" s="290"/>
      <c r="R372" s="291"/>
      <c r="S372" s="292"/>
      <c r="T372" s="293"/>
      <c r="U372" s="286"/>
      <c r="V372" s="292"/>
      <c r="W372" s="292"/>
      <c r="X372" s="292"/>
      <c r="Y372" s="292"/>
      <c r="Z372" s="12"/>
    </row>
    <row r="373" spans="13:26" ht="13.5">
      <c r="M373" s="348"/>
      <c r="N373" s="287"/>
      <c r="O373" s="288"/>
      <c r="P373" s="289"/>
      <c r="Q373" s="290"/>
      <c r="R373" s="291"/>
      <c r="S373" s="292"/>
      <c r="T373" s="293"/>
      <c r="U373" s="286"/>
      <c r="V373" s="292"/>
      <c r="W373" s="292"/>
      <c r="X373" s="292"/>
      <c r="Y373" s="292"/>
      <c r="Z373" s="12"/>
    </row>
    <row r="374" spans="13:26" ht="13.5">
      <c r="M374" s="348"/>
      <c r="N374" s="287"/>
      <c r="O374" s="288"/>
      <c r="P374" s="289"/>
      <c r="Q374" s="290"/>
      <c r="R374" s="291"/>
      <c r="S374" s="292"/>
      <c r="T374" s="293"/>
      <c r="U374" s="286"/>
      <c r="V374" s="292"/>
      <c r="W374" s="292"/>
      <c r="X374" s="292"/>
      <c r="Y374" s="292"/>
      <c r="Z374" s="12"/>
    </row>
    <row r="375" spans="13:26" ht="13.5">
      <c r="M375" s="348"/>
      <c r="N375" s="287"/>
      <c r="O375" s="288"/>
      <c r="P375" s="289"/>
      <c r="Q375" s="290"/>
      <c r="R375" s="291"/>
      <c r="S375" s="292"/>
      <c r="T375" s="293"/>
      <c r="U375" s="286"/>
      <c r="V375" s="292"/>
      <c r="W375" s="292"/>
      <c r="X375" s="292"/>
      <c r="Y375" s="292"/>
      <c r="Z375" s="12"/>
    </row>
    <row r="376" spans="13:26" ht="13.5">
      <c r="M376" s="348"/>
      <c r="N376" s="287"/>
      <c r="O376" s="288"/>
      <c r="P376" s="289"/>
      <c r="Q376" s="290"/>
      <c r="R376" s="291"/>
      <c r="S376" s="292"/>
      <c r="T376" s="293"/>
      <c r="U376" s="286"/>
      <c r="V376" s="292"/>
      <c r="W376" s="292"/>
      <c r="X376" s="292"/>
      <c r="Y376" s="292"/>
      <c r="Z376" s="12"/>
    </row>
    <row r="377" spans="13:26" ht="13.5">
      <c r="M377" s="348"/>
      <c r="N377" s="287"/>
      <c r="O377" s="288"/>
      <c r="P377" s="289"/>
      <c r="Q377" s="290"/>
      <c r="R377" s="291"/>
      <c r="S377" s="292"/>
      <c r="T377" s="293"/>
      <c r="U377" s="286"/>
      <c r="V377" s="292"/>
      <c r="W377" s="292"/>
      <c r="X377" s="292"/>
      <c r="Y377" s="292"/>
      <c r="Z377" s="12"/>
    </row>
    <row r="378" spans="13:26" ht="13.5">
      <c r="M378" s="348"/>
      <c r="N378" s="287"/>
      <c r="O378" s="288"/>
      <c r="P378" s="289"/>
      <c r="Q378" s="290"/>
      <c r="R378" s="291"/>
      <c r="S378" s="292"/>
      <c r="T378" s="293"/>
      <c r="U378" s="286"/>
      <c r="V378" s="292"/>
      <c r="W378" s="292"/>
      <c r="X378" s="292"/>
      <c r="Y378" s="292"/>
      <c r="Z378" s="12"/>
    </row>
    <row r="379" spans="13:26" ht="13.5">
      <c r="M379" s="348"/>
      <c r="N379" s="287"/>
      <c r="O379" s="288"/>
      <c r="P379" s="289"/>
      <c r="Q379" s="290"/>
      <c r="R379" s="291"/>
      <c r="S379" s="292"/>
      <c r="T379" s="293"/>
      <c r="U379" s="286"/>
      <c r="V379" s="292"/>
      <c r="W379" s="292"/>
      <c r="X379" s="292"/>
      <c r="Y379" s="292"/>
      <c r="Z379" s="12"/>
    </row>
    <row r="380" spans="13:26" ht="13.5">
      <c r="M380" s="348"/>
      <c r="N380" s="287"/>
      <c r="O380" s="288"/>
      <c r="P380" s="289"/>
      <c r="Q380" s="290"/>
      <c r="R380" s="291"/>
      <c r="S380" s="292"/>
      <c r="T380" s="293"/>
      <c r="U380" s="286"/>
      <c r="V380" s="292"/>
      <c r="W380" s="292"/>
      <c r="X380" s="292"/>
      <c r="Y380" s="292"/>
      <c r="Z380" s="12"/>
    </row>
    <row r="381" spans="13:26" ht="13.5">
      <c r="M381" s="348"/>
      <c r="N381" s="287"/>
      <c r="O381" s="288"/>
      <c r="P381" s="289"/>
      <c r="Q381" s="290"/>
      <c r="R381" s="291"/>
      <c r="S381" s="292"/>
      <c r="T381" s="293"/>
      <c r="U381" s="286"/>
      <c r="V381" s="292"/>
      <c r="W381" s="292"/>
      <c r="X381" s="292"/>
      <c r="Y381" s="292"/>
      <c r="Z381" s="12"/>
    </row>
    <row r="382" spans="13:26" ht="13.5">
      <c r="M382" s="348"/>
      <c r="N382" s="287"/>
      <c r="O382" s="288"/>
      <c r="P382" s="289"/>
      <c r="Q382" s="290"/>
      <c r="R382" s="291"/>
      <c r="S382" s="292"/>
      <c r="T382" s="293"/>
      <c r="U382" s="286"/>
      <c r="V382" s="292"/>
      <c r="W382" s="292"/>
      <c r="X382" s="292"/>
      <c r="Y382" s="292"/>
      <c r="Z382" s="12"/>
    </row>
    <row r="383" spans="13:26" ht="13.5">
      <c r="M383" s="348"/>
      <c r="N383" s="287"/>
      <c r="O383" s="288"/>
      <c r="P383" s="289"/>
      <c r="Q383" s="290"/>
      <c r="R383" s="291"/>
      <c r="S383" s="292"/>
      <c r="T383" s="293"/>
      <c r="U383" s="286"/>
      <c r="V383" s="292"/>
      <c r="W383" s="292"/>
      <c r="X383" s="292"/>
      <c r="Y383" s="292"/>
      <c r="Z383" s="12"/>
    </row>
    <row r="384" spans="13:26" ht="13.5">
      <c r="M384" s="348"/>
      <c r="N384" s="287"/>
      <c r="O384" s="288"/>
      <c r="P384" s="289"/>
      <c r="Q384" s="290"/>
      <c r="R384" s="291"/>
      <c r="S384" s="292"/>
      <c r="T384" s="293"/>
      <c r="U384" s="286"/>
      <c r="V384" s="292"/>
      <c r="W384" s="292"/>
      <c r="X384" s="292"/>
      <c r="Y384" s="292"/>
      <c r="Z384" s="12"/>
    </row>
    <row r="385" spans="13:26" ht="13.5">
      <c r="M385" s="348"/>
      <c r="N385" s="287"/>
      <c r="O385" s="288"/>
      <c r="P385" s="289"/>
      <c r="Q385" s="290"/>
      <c r="R385" s="291"/>
      <c r="S385" s="292"/>
      <c r="T385" s="293"/>
      <c r="U385" s="286"/>
      <c r="V385" s="292"/>
      <c r="W385" s="292"/>
      <c r="X385" s="292"/>
      <c r="Y385" s="292"/>
      <c r="Z385" s="12"/>
    </row>
    <row r="386" spans="13:26" ht="13.5">
      <c r="M386" s="348"/>
      <c r="N386" s="287"/>
      <c r="O386" s="288"/>
      <c r="P386" s="289"/>
      <c r="Q386" s="290"/>
      <c r="R386" s="291"/>
      <c r="S386" s="292"/>
      <c r="T386" s="293"/>
      <c r="U386" s="286"/>
      <c r="V386" s="292"/>
      <c r="W386" s="292"/>
      <c r="X386" s="292"/>
      <c r="Y386" s="292"/>
      <c r="Z386" s="12"/>
    </row>
    <row r="387" spans="13:26" ht="13.5">
      <c r="M387" s="348"/>
      <c r="N387" s="287"/>
      <c r="O387" s="288"/>
      <c r="P387" s="289"/>
      <c r="Q387" s="290"/>
      <c r="R387" s="291"/>
      <c r="S387" s="292"/>
      <c r="T387" s="293"/>
      <c r="U387" s="286"/>
      <c r="V387" s="292"/>
      <c r="W387" s="292"/>
      <c r="X387" s="292"/>
      <c r="Y387" s="292"/>
      <c r="Z387" s="12"/>
    </row>
    <row r="388" spans="13:26" ht="13.5">
      <c r="M388" s="348"/>
      <c r="N388" s="287"/>
      <c r="O388" s="288"/>
      <c r="P388" s="289"/>
      <c r="Q388" s="290"/>
      <c r="R388" s="291"/>
      <c r="S388" s="292"/>
      <c r="T388" s="293"/>
      <c r="U388" s="286"/>
      <c r="V388" s="292"/>
      <c r="W388" s="292"/>
      <c r="X388" s="292"/>
      <c r="Y388" s="292"/>
      <c r="Z388" s="12"/>
    </row>
    <row r="389" spans="13:26" ht="13.5">
      <c r="M389" s="348"/>
      <c r="N389" s="287"/>
      <c r="O389" s="288"/>
      <c r="P389" s="289"/>
      <c r="Q389" s="290"/>
      <c r="R389" s="291"/>
      <c r="S389" s="292"/>
      <c r="T389" s="293"/>
      <c r="U389" s="286"/>
      <c r="V389" s="292"/>
      <c r="W389" s="292"/>
      <c r="X389" s="292"/>
      <c r="Y389" s="292"/>
      <c r="Z389" s="12"/>
    </row>
    <row r="390" spans="13:26" ht="13.5">
      <c r="M390" s="348"/>
      <c r="N390" s="287"/>
      <c r="O390" s="288"/>
      <c r="P390" s="289"/>
      <c r="Q390" s="290"/>
      <c r="R390" s="291"/>
      <c r="S390" s="292"/>
      <c r="T390" s="293"/>
      <c r="U390" s="286"/>
      <c r="V390" s="292"/>
      <c r="W390" s="292"/>
      <c r="X390" s="292"/>
      <c r="Y390" s="292"/>
      <c r="Z390" s="12"/>
    </row>
    <row r="391" spans="13:26" ht="13.5">
      <c r="M391" s="348"/>
      <c r="N391" s="287"/>
      <c r="O391" s="288"/>
      <c r="P391" s="289"/>
      <c r="Q391" s="290"/>
      <c r="R391" s="291"/>
      <c r="S391" s="292"/>
      <c r="T391" s="293"/>
      <c r="U391" s="286"/>
      <c r="V391" s="292"/>
      <c r="W391" s="292"/>
      <c r="X391" s="292"/>
      <c r="Y391" s="292"/>
      <c r="Z391" s="12"/>
    </row>
    <row r="392" spans="13:26" ht="13.5">
      <c r="M392" s="348"/>
      <c r="N392" s="287"/>
      <c r="O392" s="288"/>
      <c r="P392" s="289"/>
      <c r="Q392" s="290"/>
      <c r="R392" s="291"/>
      <c r="S392" s="292"/>
      <c r="T392" s="293"/>
      <c r="U392" s="286"/>
      <c r="V392" s="292"/>
      <c r="W392" s="292"/>
      <c r="X392" s="292"/>
      <c r="Y392" s="292"/>
      <c r="Z392" s="12"/>
    </row>
    <row r="393" ht="13.5">
      <c r="O393" s="8"/>
    </row>
    <row r="394" ht="13.5">
      <c r="O394" s="8"/>
    </row>
    <row r="395" ht="13.5">
      <c r="O395" s="8"/>
    </row>
    <row r="396" ht="13.5">
      <c r="O396" s="8"/>
    </row>
    <row r="397" ht="13.5">
      <c r="O397" s="8"/>
    </row>
    <row r="398" ht="13.5">
      <c r="O398" s="8"/>
    </row>
    <row r="399" ht="13.5">
      <c r="O399" s="8"/>
    </row>
    <row r="400" ht="13.5">
      <c r="O400" s="8"/>
    </row>
    <row r="401" ht="13.5">
      <c r="O401" s="8"/>
    </row>
    <row r="402" ht="13.5">
      <c r="O402" s="8"/>
    </row>
    <row r="403" ht="13.5">
      <c r="O403" s="8"/>
    </row>
    <row r="404" ht="13.5">
      <c r="O404" s="8"/>
    </row>
    <row r="405" ht="13.5">
      <c r="O405" s="8"/>
    </row>
    <row r="406" ht="13.5">
      <c r="O406" s="8"/>
    </row>
    <row r="407" ht="13.5">
      <c r="O407" s="8"/>
    </row>
    <row r="408" ht="13.5">
      <c r="O408" s="8"/>
    </row>
    <row r="409" ht="13.5">
      <c r="O409" s="8"/>
    </row>
    <row r="410" ht="13.5">
      <c r="O410" s="8"/>
    </row>
    <row r="411" ht="13.5">
      <c r="O411" s="8"/>
    </row>
    <row r="412" ht="13.5">
      <c r="O412" s="8"/>
    </row>
    <row r="413" ht="13.5">
      <c r="O413" s="8"/>
    </row>
    <row r="414" ht="13.5">
      <c r="O414" s="8"/>
    </row>
    <row r="415" ht="13.5">
      <c r="O415" s="8"/>
    </row>
    <row r="416" ht="13.5">
      <c r="O416" s="8"/>
    </row>
    <row r="417" ht="13.5">
      <c r="O417" s="8"/>
    </row>
    <row r="418" ht="13.5">
      <c r="O418" s="8"/>
    </row>
    <row r="419" ht="13.5">
      <c r="O419" s="8"/>
    </row>
    <row r="420" ht="13.5">
      <c r="O420" s="8"/>
    </row>
    <row r="421" ht="13.5">
      <c r="O421" s="8"/>
    </row>
    <row r="422" ht="13.5">
      <c r="O422" s="8"/>
    </row>
    <row r="423" ht="13.5">
      <c r="O423" s="8"/>
    </row>
    <row r="424" ht="13.5">
      <c r="O424" s="8"/>
    </row>
    <row r="425" ht="13.5">
      <c r="O425" s="8"/>
    </row>
    <row r="426" ht="13.5">
      <c r="O426" s="8"/>
    </row>
    <row r="427" ht="13.5">
      <c r="O427" s="8"/>
    </row>
    <row r="428" ht="13.5">
      <c r="O428" s="8"/>
    </row>
    <row r="429" ht="13.5">
      <c r="O429" s="8"/>
    </row>
    <row r="430" ht="13.5">
      <c r="O430" s="8"/>
    </row>
    <row r="431" ht="13.5">
      <c r="O431" s="8"/>
    </row>
    <row r="432" ht="13.5">
      <c r="O432" s="8"/>
    </row>
    <row r="433" ht="13.5">
      <c r="O433" s="8"/>
    </row>
    <row r="434" ht="13.5">
      <c r="O434" s="8"/>
    </row>
    <row r="435" ht="13.5">
      <c r="O435" s="8"/>
    </row>
    <row r="436" ht="13.5">
      <c r="O436" s="8"/>
    </row>
    <row r="437" ht="13.5">
      <c r="O437" s="8"/>
    </row>
    <row r="438" ht="13.5">
      <c r="O438" s="8"/>
    </row>
    <row r="439" ht="13.5">
      <c r="O439" s="8"/>
    </row>
    <row r="440" ht="13.5">
      <c r="O440" s="8"/>
    </row>
    <row r="441" ht="13.5">
      <c r="O441" s="8"/>
    </row>
    <row r="442" ht="13.5">
      <c r="O442" s="8"/>
    </row>
    <row r="443" ht="13.5">
      <c r="O443" s="8"/>
    </row>
    <row r="444" ht="13.5">
      <c r="O444" s="8"/>
    </row>
    <row r="445" ht="13.5">
      <c r="O445" s="8"/>
    </row>
    <row r="446" ht="13.5">
      <c r="O446" s="8"/>
    </row>
    <row r="447" ht="13.5">
      <c r="O447" s="8"/>
    </row>
    <row r="448" ht="13.5">
      <c r="O448" s="8"/>
    </row>
    <row r="449" ht="13.5">
      <c r="O449" s="8"/>
    </row>
    <row r="450" ht="13.5">
      <c r="O450" s="8"/>
    </row>
    <row r="451" ht="13.5">
      <c r="O451" s="8"/>
    </row>
    <row r="452" ht="13.5">
      <c r="O452" s="8"/>
    </row>
    <row r="453" ht="13.5">
      <c r="O453" s="8"/>
    </row>
    <row r="454" ht="13.5">
      <c r="O454" s="8"/>
    </row>
    <row r="455" ht="13.5">
      <c r="O455" s="8"/>
    </row>
    <row r="456" ht="13.5">
      <c r="O456" s="8"/>
    </row>
    <row r="457" ht="13.5">
      <c r="O457" s="8"/>
    </row>
    <row r="458" ht="13.5">
      <c r="O458" s="8"/>
    </row>
    <row r="459" ht="13.5">
      <c r="O459" s="8"/>
    </row>
    <row r="460" ht="13.5">
      <c r="O460" s="8"/>
    </row>
    <row r="461" ht="13.5">
      <c r="O461" s="8"/>
    </row>
    <row r="462" ht="13.5">
      <c r="O462" s="8"/>
    </row>
    <row r="463" ht="13.5">
      <c r="O463" s="8"/>
    </row>
    <row r="464" ht="13.5">
      <c r="O464" s="8"/>
    </row>
    <row r="465" ht="13.5">
      <c r="O465" s="8"/>
    </row>
    <row r="466" ht="13.5">
      <c r="O466" s="8"/>
    </row>
    <row r="467" ht="13.5">
      <c r="O467" s="8"/>
    </row>
    <row r="468" ht="13.5">
      <c r="O468" s="8"/>
    </row>
    <row r="469" ht="13.5">
      <c r="O469" s="8"/>
    </row>
    <row r="470" ht="13.5">
      <c r="O470" s="8"/>
    </row>
    <row r="471" ht="13.5">
      <c r="O471" s="8"/>
    </row>
    <row r="472" ht="13.5">
      <c r="O472" s="8"/>
    </row>
    <row r="473" ht="13.5">
      <c r="O473" s="8"/>
    </row>
    <row r="474" ht="13.5">
      <c r="O474" s="8"/>
    </row>
    <row r="475" ht="13.5">
      <c r="O475" s="8"/>
    </row>
    <row r="476" ht="13.5">
      <c r="O476" s="8"/>
    </row>
    <row r="477" ht="13.5">
      <c r="O477" s="8"/>
    </row>
  </sheetData>
  <sheetProtection/>
  <mergeCells count="27">
    <mergeCell ref="E168:F168"/>
    <mergeCell ref="E152:F152"/>
    <mergeCell ref="D151:F151"/>
    <mergeCell ref="Q82:R82"/>
    <mergeCell ref="K4:Z5"/>
    <mergeCell ref="D6:F6"/>
    <mergeCell ref="E7:F7"/>
    <mergeCell ref="E62:F62"/>
    <mergeCell ref="I4:J4"/>
    <mergeCell ref="Q91:R91"/>
    <mergeCell ref="A4:B5"/>
    <mergeCell ref="C4:D5"/>
    <mergeCell ref="E4:F5"/>
    <mergeCell ref="A2:Z2"/>
    <mergeCell ref="A3:D3"/>
    <mergeCell ref="E163:F163"/>
    <mergeCell ref="E87:F87"/>
    <mergeCell ref="G4:G5"/>
    <mergeCell ref="H4:H5"/>
    <mergeCell ref="D130:F130"/>
    <mergeCell ref="E103:F103"/>
    <mergeCell ref="Q56:R56"/>
    <mergeCell ref="E131:F131"/>
    <mergeCell ref="Q148:R148"/>
    <mergeCell ref="E97:F97"/>
    <mergeCell ref="D96:F96"/>
    <mergeCell ref="E146:F146"/>
  </mergeCells>
  <printOptions/>
  <pageMargins left="0.25" right="0.5" top="0.5511811023622047" bottom="0.5" header="0.5511811023622047" footer="0.5118110236220472"/>
  <pageSetup horizontalDpi="203" verticalDpi="203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706"/>
  <sheetViews>
    <sheetView tabSelected="1" zoomScalePageLayoutView="0" workbookViewId="0" topLeftCell="A25">
      <selection activeCell="G184" sqref="G184"/>
    </sheetView>
  </sheetViews>
  <sheetFormatPr defaultColWidth="8.88671875" defaultRowHeight="13.5"/>
  <cols>
    <col min="1" max="1" width="1.99609375" style="16" customWidth="1"/>
    <col min="2" max="2" width="5.6640625" style="3" customWidth="1"/>
    <col min="3" max="3" width="2.10546875" style="4" hidden="1" customWidth="1"/>
    <col min="4" max="4" width="8.10546875" style="1009" customWidth="1"/>
    <col min="5" max="5" width="2.5546875" style="77" hidden="1" customWidth="1"/>
    <col min="6" max="6" width="12.5546875" style="1142" customWidth="1"/>
    <col min="7" max="7" width="10.10546875" style="1072" customWidth="1"/>
    <col min="8" max="8" width="9.5546875" style="316" customWidth="1"/>
    <col min="9" max="9" width="7.21484375" style="335" customWidth="1"/>
    <col min="10" max="10" width="4.21484375" style="1073" customWidth="1"/>
    <col min="11" max="11" width="2.4453125" style="112" hidden="1" customWidth="1"/>
    <col min="12" max="12" width="2.21484375" style="4" customWidth="1"/>
    <col min="13" max="13" width="15.4453125" style="1009" customWidth="1"/>
    <col min="14" max="14" width="9.10546875" style="252" customWidth="1"/>
    <col min="15" max="15" width="2.5546875" style="4" customWidth="1"/>
    <col min="16" max="16" width="2.10546875" style="6" customWidth="1"/>
    <col min="17" max="17" width="3.10546875" style="147" customWidth="1"/>
    <col min="18" max="18" width="3.10546875" style="62" customWidth="1"/>
    <col min="19" max="19" width="1.88671875" style="4" customWidth="1"/>
    <col min="20" max="20" width="3.77734375" style="118" customWidth="1"/>
    <col min="21" max="21" width="1.77734375" style="120" customWidth="1"/>
    <col min="22" max="22" width="1.77734375" style="4" customWidth="1"/>
    <col min="23" max="23" width="1.77734375" style="118" customWidth="1"/>
    <col min="24" max="24" width="1.77734375" style="4" customWidth="1"/>
    <col min="25" max="25" width="1.4375" style="4" customWidth="1"/>
    <col min="26" max="26" width="9.5546875" style="335" customWidth="1"/>
    <col min="27" max="16384" width="8.88671875" style="4" customWidth="1"/>
  </cols>
  <sheetData>
    <row r="1" ht="14.25" thickBot="1"/>
    <row r="2" spans="1:26" ht="15.75" customHeight="1">
      <c r="A2" s="1977" t="s">
        <v>916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  <c r="N2" s="1978"/>
      <c r="O2" s="1978"/>
      <c r="P2" s="1978"/>
      <c r="Q2" s="1978"/>
      <c r="R2" s="1978"/>
      <c r="S2" s="1978"/>
      <c r="T2" s="1978"/>
      <c r="U2" s="1978"/>
      <c r="V2" s="1978"/>
      <c r="W2" s="1978"/>
      <c r="X2" s="1978"/>
      <c r="Y2" s="1978"/>
      <c r="Z2" s="1979"/>
    </row>
    <row r="3" spans="1:26" ht="15.75" customHeight="1">
      <c r="A3" s="2039" t="s">
        <v>917</v>
      </c>
      <c r="B3" s="2040"/>
      <c r="C3" s="2040"/>
      <c r="D3" s="2040"/>
      <c r="E3" s="128"/>
      <c r="F3" s="1069"/>
      <c r="G3" s="1074"/>
      <c r="H3" s="1075"/>
      <c r="I3" s="1075"/>
      <c r="J3" s="1050"/>
      <c r="K3" s="128"/>
      <c r="L3" s="128"/>
      <c r="M3" s="1010"/>
      <c r="N3" s="197"/>
      <c r="O3" s="128"/>
      <c r="P3" s="128"/>
      <c r="Q3" s="148"/>
      <c r="R3" s="128"/>
      <c r="S3" s="128"/>
      <c r="T3" s="138"/>
      <c r="U3" s="234"/>
      <c r="V3" s="128"/>
      <c r="W3" s="138"/>
      <c r="X3" s="128"/>
      <c r="Y3" s="128"/>
      <c r="Z3" s="310" t="s">
        <v>1007</v>
      </c>
    </row>
    <row r="4" spans="1:26" s="253" customFormat="1" ht="15.75" customHeight="1" thickBot="1">
      <c r="A4" s="2032" t="s">
        <v>911</v>
      </c>
      <c r="B4" s="2033"/>
      <c r="C4" s="2033" t="s">
        <v>912</v>
      </c>
      <c r="D4" s="2033"/>
      <c r="E4" s="2033" t="s">
        <v>913</v>
      </c>
      <c r="F4" s="2033"/>
      <c r="G4" s="2034" t="s">
        <v>1094</v>
      </c>
      <c r="H4" s="2030" t="s">
        <v>1105</v>
      </c>
      <c r="I4" s="1954" t="s">
        <v>18</v>
      </c>
      <c r="J4" s="1954"/>
      <c r="K4" s="2036" t="s">
        <v>943</v>
      </c>
      <c r="L4" s="2037"/>
      <c r="M4" s="2037"/>
      <c r="N4" s="2037"/>
      <c r="O4" s="2037"/>
      <c r="P4" s="2037"/>
      <c r="Q4" s="2037"/>
      <c r="R4" s="2037"/>
      <c r="S4" s="2037"/>
      <c r="T4" s="2037"/>
      <c r="U4" s="2037"/>
      <c r="V4" s="2037"/>
      <c r="W4" s="2037"/>
      <c r="X4" s="2037"/>
      <c r="Y4" s="2037"/>
      <c r="Z4" s="2038"/>
    </row>
    <row r="5" spans="1:27" s="253" customFormat="1" ht="15.75" customHeight="1" thickBot="1" thickTop="1">
      <c r="A5" s="2012"/>
      <c r="B5" s="2013"/>
      <c r="C5" s="2013"/>
      <c r="D5" s="2013"/>
      <c r="E5" s="2013"/>
      <c r="F5" s="2013"/>
      <c r="G5" s="2035"/>
      <c r="H5" s="2031"/>
      <c r="I5" s="793" t="s">
        <v>907</v>
      </c>
      <c r="J5" s="1051" t="s">
        <v>908</v>
      </c>
      <c r="K5" s="1986"/>
      <c r="L5" s="1987"/>
      <c r="M5" s="1987"/>
      <c r="N5" s="1987"/>
      <c r="O5" s="1987"/>
      <c r="P5" s="1987"/>
      <c r="Q5" s="1987"/>
      <c r="R5" s="1987"/>
      <c r="S5" s="1987"/>
      <c r="T5" s="1987"/>
      <c r="U5" s="1987"/>
      <c r="V5" s="1987"/>
      <c r="W5" s="1987"/>
      <c r="X5" s="1987"/>
      <c r="Y5" s="1987"/>
      <c r="Z5" s="1988"/>
      <c r="AA5" s="253" t="s">
        <v>14</v>
      </c>
    </row>
    <row r="6" spans="1:26" s="1445" customFormat="1" ht="17.25" customHeight="1" thickTop="1">
      <c r="A6" s="1430"/>
      <c r="B6" s="1431" t="s">
        <v>1357</v>
      </c>
      <c r="C6" s="1432"/>
      <c r="D6" s="2041" t="s">
        <v>1358</v>
      </c>
      <c r="E6" s="2042"/>
      <c r="F6" s="2042"/>
      <c r="G6" s="1433">
        <f>SUM(G7,G316,G127,G440)</f>
        <v>354562</v>
      </c>
      <c r="H6" s="1433">
        <f>SUM(H7,H127,H316,H440)</f>
        <v>320329.54000000004</v>
      </c>
      <c r="I6" s="1449">
        <f>(H6-G6)</f>
        <v>-34232.45999999996</v>
      </c>
      <c r="J6" s="1450">
        <f>I6/G6*100</f>
        <v>-9.654858670697921</v>
      </c>
      <c r="K6" s="1434"/>
      <c r="L6" s="1435"/>
      <c r="M6" s="1436"/>
      <c r="N6" s="1437"/>
      <c r="O6" s="1438"/>
      <c r="P6" s="1439"/>
      <c r="Q6" s="1440"/>
      <c r="R6" s="1441"/>
      <c r="S6" s="1438"/>
      <c r="T6" s="1437"/>
      <c r="U6" s="1442"/>
      <c r="V6" s="1438"/>
      <c r="W6" s="1437"/>
      <c r="X6" s="1438"/>
      <c r="Y6" s="1443"/>
      <c r="Z6" s="1444"/>
    </row>
    <row r="7" spans="1:26" s="1462" customFormat="1" ht="15.75" customHeight="1">
      <c r="A7" s="1446"/>
      <c r="B7" s="1431" t="s">
        <v>1360</v>
      </c>
      <c r="C7" s="1447">
        <v>41</v>
      </c>
      <c r="D7" s="1448" t="s">
        <v>1361</v>
      </c>
      <c r="E7" s="2043" t="s">
        <v>1362</v>
      </c>
      <c r="F7" s="2044"/>
      <c r="G7" s="1449">
        <f>SUM(G8,G10,G13,G15,G17,G19,G20,G23,G27,G59,G70,G82,G89,G94,G97,G105,G111,G113,G119)</f>
        <v>29944</v>
      </c>
      <c r="H7" s="1449">
        <f>SUM(H8:H119)</f>
        <v>27775</v>
      </c>
      <c r="I7" s="1449">
        <f>(H7-G7)</f>
        <v>-2169</v>
      </c>
      <c r="J7" s="1450">
        <f>I7/G7*100</f>
        <v>-7.243521239647342</v>
      </c>
      <c r="K7" s="1451"/>
      <c r="L7" s="1452"/>
      <c r="M7" s="1453"/>
      <c r="N7" s="1454"/>
      <c r="O7" s="1455"/>
      <c r="P7" s="1456"/>
      <c r="Q7" s="1457"/>
      <c r="R7" s="1458"/>
      <c r="S7" s="1455"/>
      <c r="T7" s="1454"/>
      <c r="U7" s="1459"/>
      <c r="V7" s="1455"/>
      <c r="W7" s="1454"/>
      <c r="X7" s="1455"/>
      <c r="Y7" s="1460"/>
      <c r="Z7" s="1461"/>
    </row>
    <row r="8" spans="1:26" s="1462" customFormat="1" ht="15.75" customHeight="1">
      <c r="A8" s="1446"/>
      <c r="B8" s="1431"/>
      <c r="D8" s="1463" t="s">
        <v>1363</v>
      </c>
      <c r="E8" s="1464">
        <v>411</v>
      </c>
      <c r="F8" s="1341" t="s">
        <v>1364</v>
      </c>
      <c r="G8" s="1342">
        <v>120</v>
      </c>
      <c r="H8" s="1326">
        <v>0</v>
      </c>
      <c r="I8" s="1327">
        <f>(H8-G8)</f>
        <v>-120</v>
      </c>
      <c r="J8" s="1328">
        <v>0</v>
      </c>
      <c r="K8" s="1465"/>
      <c r="L8" s="1383"/>
      <c r="M8" s="1347"/>
      <c r="N8" s="1332"/>
      <c r="O8" s="1333"/>
      <c r="P8" s="1334"/>
      <c r="Q8" s="1335"/>
      <c r="R8" s="1335"/>
      <c r="S8" s="1336"/>
      <c r="T8" s="1337"/>
      <c r="U8" s="1336"/>
      <c r="V8" s="1335"/>
      <c r="W8" s="1466"/>
      <c r="X8" s="1467"/>
      <c r="Y8" s="1333"/>
      <c r="Z8" s="1913" t="s">
        <v>1359</v>
      </c>
    </row>
    <row r="9" spans="1:26" s="1462" customFormat="1" ht="15.75" customHeight="1">
      <c r="A9" s="1446"/>
      <c r="B9" s="1431"/>
      <c r="D9" s="1463" t="s">
        <v>1365</v>
      </c>
      <c r="E9" s="1464"/>
      <c r="F9" s="1469"/>
      <c r="G9" s="1342"/>
      <c r="H9" s="1470"/>
      <c r="I9" s="1386"/>
      <c r="J9" s="1361" t="s">
        <v>1359</v>
      </c>
      <c r="K9" s="1465"/>
      <c r="L9" s="1383" t="s">
        <v>970</v>
      </c>
      <c r="M9" s="1347" t="s">
        <v>1366</v>
      </c>
      <c r="N9" s="1348" t="s">
        <v>1367</v>
      </c>
      <c r="O9" s="1349" t="s">
        <v>1359</v>
      </c>
      <c r="P9" s="1350" t="s">
        <v>1359</v>
      </c>
      <c r="Q9" s="1351" t="s">
        <v>1359</v>
      </c>
      <c r="R9" s="1351" t="s">
        <v>1359</v>
      </c>
      <c r="S9" s="1350" t="s">
        <v>1359</v>
      </c>
      <c r="T9" s="1471" t="s">
        <v>1359</v>
      </c>
      <c r="U9" s="1352" t="s">
        <v>1359</v>
      </c>
      <c r="V9" s="1472"/>
      <c r="W9" s="1472"/>
      <c r="X9" s="1472"/>
      <c r="Y9" s="1349"/>
      <c r="Z9" s="1473" t="s">
        <v>1359</v>
      </c>
    </row>
    <row r="10" spans="1:26" s="1354" customFormat="1" ht="15.75" customHeight="1">
      <c r="A10" s="1474"/>
      <c r="B10" s="1431"/>
      <c r="C10" s="1338"/>
      <c r="D10" s="1463"/>
      <c r="E10" s="1475">
        <v>418</v>
      </c>
      <c r="F10" s="1324" t="s">
        <v>1349</v>
      </c>
      <c r="G10" s="1325">
        <v>600</v>
      </c>
      <c r="H10" s="1326">
        <f>Z10/1000</f>
        <v>180</v>
      </c>
      <c r="I10" s="1327">
        <f>(H10-G10)</f>
        <v>-420</v>
      </c>
      <c r="J10" s="1328">
        <f>(H10/G10*100)-100</f>
        <v>-70</v>
      </c>
      <c r="K10" s="1329"/>
      <c r="L10" s="1330"/>
      <c r="M10" s="1331"/>
      <c r="N10" s="1332"/>
      <c r="O10" s="1333"/>
      <c r="P10" s="1334"/>
      <c r="Q10" s="1335"/>
      <c r="R10" s="1335"/>
      <c r="S10" s="1336"/>
      <c r="T10" s="1337"/>
      <c r="U10" s="1336"/>
      <c r="V10" s="1338"/>
      <c r="W10" s="1339"/>
      <c r="X10" s="1338"/>
      <c r="Y10" s="1338"/>
      <c r="Z10" s="1340">
        <f>SUM(Z11:Z12)</f>
        <v>180000</v>
      </c>
    </row>
    <row r="11" spans="1:26" s="1354" customFormat="1" ht="15.75" customHeight="1">
      <c r="A11" s="1474"/>
      <c r="B11" s="1431"/>
      <c r="C11" s="1338"/>
      <c r="D11" s="1476"/>
      <c r="E11" s="1477"/>
      <c r="F11" s="1341"/>
      <c r="G11" s="1342"/>
      <c r="H11" s="1343"/>
      <c r="I11" s="1344"/>
      <c r="J11" s="1328"/>
      <c r="K11" s="1345"/>
      <c r="L11" s="1346" t="s">
        <v>1313</v>
      </c>
      <c r="M11" s="1347" t="s">
        <v>1350</v>
      </c>
      <c r="N11" s="1348">
        <v>20000</v>
      </c>
      <c r="O11" s="1349" t="s">
        <v>1315</v>
      </c>
      <c r="P11" s="1350" t="s">
        <v>906</v>
      </c>
      <c r="Q11" s="1351">
        <v>6</v>
      </c>
      <c r="R11" s="1351" t="s">
        <v>1316</v>
      </c>
      <c r="S11" s="1352"/>
      <c r="T11" s="1353"/>
      <c r="U11" s="1352"/>
      <c r="W11" s="1355"/>
      <c r="Y11" s="1349" t="s">
        <v>1317</v>
      </c>
      <c r="Z11" s="1356">
        <f>N11*Q11</f>
        <v>120000</v>
      </c>
    </row>
    <row r="12" spans="1:26" s="1354" customFormat="1" ht="15.75" customHeight="1">
      <c r="A12" s="1474"/>
      <c r="B12" s="1431"/>
      <c r="C12" s="1338"/>
      <c r="D12" s="1476"/>
      <c r="E12" s="1478"/>
      <c r="F12" s="1357"/>
      <c r="G12" s="1358"/>
      <c r="H12" s="1359"/>
      <c r="I12" s="1360"/>
      <c r="J12" s="1361"/>
      <c r="K12" s="1362"/>
      <c r="L12" s="1363" t="s">
        <v>1313</v>
      </c>
      <c r="M12" s="1364" t="s">
        <v>1328</v>
      </c>
      <c r="N12" s="1365">
        <v>10000</v>
      </c>
      <c r="O12" s="1366" t="s">
        <v>1315</v>
      </c>
      <c r="P12" s="1367" t="s">
        <v>906</v>
      </c>
      <c r="Q12" s="1368">
        <v>6</v>
      </c>
      <c r="R12" s="1368" t="s">
        <v>1327</v>
      </c>
      <c r="S12" s="1369"/>
      <c r="T12" s="1370"/>
      <c r="U12" s="1369"/>
      <c r="V12" s="1371"/>
      <c r="W12" s="1372"/>
      <c r="X12" s="1371"/>
      <c r="Y12" s="1366" t="s">
        <v>1317</v>
      </c>
      <c r="Z12" s="1373">
        <f>N12*Q12</f>
        <v>60000</v>
      </c>
    </row>
    <row r="13" spans="1:26" s="1354" customFormat="1" ht="15.75" customHeight="1">
      <c r="A13" s="1474"/>
      <c r="B13" s="1431"/>
      <c r="C13" s="1338"/>
      <c r="D13" s="1476"/>
      <c r="E13" s="1475">
        <v>412</v>
      </c>
      <c r="F13" s="1324" t="s">
        <v>1351</v>
      </c>
      <c r="G13" s="1325">
        <v>200</v>
      </c>
      <c r="H13" s="1326">
        <f>Z13/1000</f>
        <v>80</v>
      </c>
      <c r="I13" s="1327">
        <f>(H13-G13)</f>
        <v>-120</v>
      </c>
      <c r="J13" s="1328">
        <f>(H13/G13*100)-100</f>
        <v>-60</v>
      </c>
      <c r="K13" s="1329"/>
      <c r="L13" s="1374"/>
      <c r="M13" s="1331"/>
      <c r="N13" s="1332"/>
      <c r="O13" s="1333"/>
      <c r="P13" s="1334"/>
      <c r="Q13" s="1335"/>
      <c r="R13" s="1335"/>
      <c r="S13" s="1336"/>
      <c r="T13" s="1337"/>
      <c r="U13" s="1336"/>
      <c r="V13" s="1338"/>
      <c r="W13" s="1339"/>
      <c r="X13" s="1338"/>
      <c r="Y13" s="1338"/>
      <c r="Z13" s="1340">
        <f>SUM(Z14:Z14)</f>
        <v>80000</v>
      </c>
    </row>
    <row r="14" spans="1:26" s="1354" customFormat="1" ht="15.75" customHeight="1">
      <c r="A14" s="1474"/>
      <c r="B14" s="1431"/>
      <c r="D14" s="1476"/>
      <c r="E14" s="1477"/>
      <c r="F14" s="1375"/>
      <c r="G14" s="1358"/>
      <c r="H14" s="1359"/>
      <c r="I14" s="1376"/>
      <c r="J14" s="1361"/>
      <c r="K14" s="1362"/>
      <c r="L14" s="1377" t="s">
        <v>1313</v>
      </c>
      <c r="M14" s="1378" t="s">
        <v>1352</v>
      </c>
      <c r="N14" s="1379">
        <v>10000</v>
      </c>
      <c r="O14" s="1380" t="s">
        <v>1315</v>
      </c>
      <c r="P14" s="1367" t="s">
        <v>906</v>
      </c>
      <c r="Q14" s="1367">
        <v>1</v>
      </c>
      <c r="R14" s="1367" t="s">
        <v>1327</v>
      </c>
      <c r="S14" s="1367" t="s">
        <v>906</v>
      </c>
      <c r="T14" s="1381">
        <v>8</v>
      </c>
      <c r="U14" s="1382" t="s">
        <v>1325</v>
      </c>
      <c r="V14" s="1371"/>
      <c r="W14" s="1372"/>
      <c r="X14" s="1371"/>
      <c r="Y14" s="1366"/>
      <c r="Z14" s="1373">
        <f>N14*Q14*T14</f>
        <v>80000</v>
      </c>
    </row>
    <row r="15" spans="1:26" s="1354" customFormat="1" ht="15.75" customHeight="1">
      <c r="A15" s="1474"/>
      <c r="B15" s="1431"/>
      <c r="C15" s="1338"/>
      <c r="D15" s="1476"/>
      <c r="E15" s="1475">
        <v>414</v>
      </c>
      <c r="F15" s="1324" t="s">
        <v>1353</v>
      </c>
      <c r="G15" s="1325">
        <v>120</v>
      </c>
      <c r="H15" s="1343">
        <f>Z15/1000</f>
        <v>40</v>
      </c>
      <c r="I15" s="1344">
        <f>(H15-G15)</f>
        <v>-80</v>
      </c>
      <c r="J15" s="1328">
        <v>0</v>
      </c>
      <c r="K15" s="1345"/>
      <c r="L15" s="1383"/>
      <c r="M15" s="1347"/>
      <c r="N15" s="1384"/>
      <c r="O15" s="1349"/>
      <c r="P15" s="1350"/>
      <c r="Q15" s="1351"/>
      <c r="R15" s="1351"/>
      <c r="S15" s="1352"/>
      <c r="T15" s="1353"/>
      <c r="U15" s="1352"/>
      <c r="W15" s="1355"/>
      <c r="Z15" s="1385">
        <f>Z16</f>
        <v>40000</v>
      </c>
    </row>
    <row r="16" spans="1:26" s="1354" customFormat="1" ht="15.75" customHeight="1">
      <c r="A16" s="1474"/>
      <c r="B16" s="1431"/>
      <c r="D16" s="1476"/>
      <c r="E16" s="1477"/>
      <c r="F16" s="1375"/>
      <c r="G16" s="1358"/>
      <c r="H16" s="1343"/>
      <c r="I16" s="1386"/>
      <c r="J16" s="1328"/>
      <c r="K16" s="1345"/>
      <c r="L16" s="1377" t="s">
        <v>970</v>
      </c>
      <c r="M16" s="1364" t="s">
        <v>971</v>
      </c>
      <c r="N16" s="1379">
        <v>10000</v>
      </c>
      <c r="O16" s="1380" t="s">
        <v>1315</v>
      </c>
      <c r="P16" s="1367" t="s">
        <v>906</v>
      </c>
      <c r="Q16" s="1367">
        <v>1</v>
      </c>
      <c r="R16" s="1367" t="s">
        <v>1327</v>
      </c>
      <c r="S16" s="1367" t="s">
        <v>906</v>
      </c>
      <c r="T16" s="1381">
        <v>4</v>
      </c>
      <c r="U16" s="1382" t="s">
        <v>1325</v>
      </c>
      <c r="W16" s="1355"/>
      <c r="Z16" s="1356">
        <f>N16*Q16*T16</f>
        <v>40000</v>
      </c>
    </row>
    <row r="17" spans="1:26" s="1354" customFormat="1" ht="15.75" customHeight="1">
      <c r="A17" s="1474"/>
      <c r="B17" s="1431"/>
      <c r="C17" s="1338"/>
      <c r="D17" s="1476"/>
      <c r="E17" s="1475">
        <v>416</v>
      </c>
      <c r="F17" s="1324" t="s">
        <v>1368</v>
      </c>
      <c r="G17" s="1325">
        <v>120</v>
      </c>
      <c r="H17" s="1326">
        <f>Z18/1000</f>
        <v>0</v>
      </c>
      <c r="I17" s="1327">
        <f>(H17-G17)</f>
        <v>-120</v>
      </c>
      <c r="J17" s="1387">
        <v>0</v>
      </c>
      <c r="K17" s="1329"/>
      <c r="L17" s="1479"/>
      <c r="M17" s="1480"/>
      <c r="N17" s="1481"/>
      <c r="O17" s="1333"/>
      <c r="P17" s="1447"/>
      <c r="Q17" s="1335"/>
      <c r="R17" s="1335"/>
      <c r="S17" s="1393"/>
      <c r="T17" s="1393"/>
      <c r="U17" s="1393"/>
      <c r="V17" s="1338"/>
      <c r="W17" s="1339"/>
      <c r="X17" s="1338"/>
      <c r="Y17" s="1338" t="s">
        <v>1359</v>
      </c>
      <c r="Z17" s="1903" t="s">
        <v>1359</v>
      </c>
    </row>
    <row r="18" spans="1:26" s="1354" customFormat="1" ht="15.75" customHeight="1">
      <c r="A18" s="1474"/>
      <c r="B18" s="1431"/>
      <c r="D18" s="1476"/>
      <c r="E18" s="1477"/>
      <c r="F18" s="1375"/>
      <c r="G18" s="1358"/>
      <c r="H18" s="1359"/>
      <c r="I18" s="1386"/>
      <c r="J18" s="1361"/>
      <c r="K18" s="1345"/>
      <c r="L18" s="1377" t="s">
        <v>1313</v>
      </c>
      <c r="M18" s="1482" t="s">
        <v>1369</v>
      </c>
      <c r="N18" s="1483" t="s">
        <v>1359</v>
      </c>
      <c r="O18" s="1366" t="s">
        <v>1359</v>
      </c>
      <c r="P18" s="1367" t="s">
        <v>1359</v>
      </c>
      <c r="Q18" s="1368" t="s">
        <v>1359</v>
      </c>
      <c r="R18" s="1368" t="s">
        <v>1359</v>
      </c>
      <c r="S18" s="1367" t="s">
        <v>1359</v>
      </c>
      <c r="T18" s="1401" t="s">
        <v>1359</v>
      </c>
      <c r="U18" s="1484" t="s">
        <v>1359</v>
      </c>
      <c r="V18" s="1371"/>
      <c r="W18" s="1372"/>
      <c r="X18" s="1371"/>
      <c r="Y18" s="1371"/>
      <c r="Z18" s="1373"/>
    </row>
    <row r="19" spans="1:26" s="1354" customFormat="1" ht="15.75" customHeight="1">
      <c r="A19" s="1474"/>
      <c r="B19" s="1431"/>
      <c r="C19" s="1338"/>
      <c r="D19" s="1476"/>
      <c r="E19" s="1477">
        <v>419</v>
      </c>
      <c r="F19" s="1324" t="s">
        <v>1354</v>
      </c>
      <c r="G19" s="1325">
        <v>120</v>
      </c>
      <c r="H19" s="1326">
        <f>Z19/1000</f>
        <v>0</v>
      </c>
      <c r="I19" s="1327">
        <f>(H19-G19)</f>
        <v>-120</v>
      </c>
      <c r="J19" s="1387">
        <v>0</v>
      </c>
      <c r="K19" s="1329"/>
      <c r="L19" s="1388"/>
      <c r="M19" s="1389" t="s">
        <v>1665</v>
      </c>
      <c r="N19" s="1390"/>
      <c r="O19" s="1391"/>
      <c r="P19" s="1392"/>
      <c r="Q19" s="1392"/>
      <c r="R19" s="1392"/>
      <c r="S19" s="1393"/>
      <c r="T19" s="1393"/>
      <c r="U19" s="1394"/>
      <c r="V19" s="1338"/>
      <c r="W19" s="1339"/>
      <c r="X19" s="1338"/>
      <c r="Y19" s="1338"/>
      <c r="Z19" s="1903"/>
    </row>
    <row r="20" spans="1:26" s="1462" customFormat="1" ht="15.75" customHeight="1">
      <c r="A20" s="1446"/>
      <c r="B20" s="1431"/>
      <c r="C20" s="1447">
        <v>41</v>
      </c>
      <c r="D20" s="1463"/>
      <c r="E20" s="1475">
        <v>424</v>
      </c>
      <c r="F20" s="1402" t="s">
        <v>1667</v>
      </c>
      <c r="G20" s="1325">
        <v>4437</v>
      </c>
      <c r="H20" s="1326">
        <f>Z20/1000</f>
        <v>5100</v>
      </c>
      <c r="I20" s="1327">
        <f>(H20-G20)</f>
        <v>663</v>
      </c>
      <c r="J20" s="1387">
        <f>(H20/G20*100)-100</f>
        <v>14.94252873563218</v>
      </c>
      <c r="K20" s="1329"/>
      <c r="L20" s="1403"/>
      <c r="M20" s="1404"/>
      <c r="N20" s="1405"/>
      <c r="O20" s="1406"/>
      <c r="P20" s="1407"/>
      <c r="Q20" s="1408"/>
      <c r="R20" s="1409"/>
      <c r="S20" s="1410"/>
      <c r="T20" s="1411"/>
      <c r="U20" s="1411"/>
      <c r="V20" s="1410"/>
      <c r="W20" s="1411"/>
      <c r="X20" s="1410"/>
      <c r="Y20" s="1410"/>
      <c r="Z20" s="1340">
        <f>Z21+Z22</f>
        <v>5100000</v>
      </c>
    </row>
    <row r="21" spans="1:26" s="1462" customFormat="1" ht="15.75" customHeight="1">
      <c r="A21" s="1446"/>
      <c r="B21" s="1431"/>
      <c r="D21" s="1463"/>
      <c r="E21" s="1477"/>
      <c r="F21" s="1412" t="s">
        <v>1666</v>
      </c>
      <c r="G21" s="1342"/>
      <c r="H21" s="1343"/>
      <c r="I21" s="1386"/>
      <c r="J21" s="1328"/>
      <c r="K21" s="1345"/>
      <c r="L21" s="1383" t="s">
        <v>1313</v>
      </c>
      <c r="M21" s="1413" t="s">
        <v>1355</v>
      </c>
      <c r="N21" s="1414">
        <v>30000</v>
      </c>
      <c r="O21" s="1415" t="s">
        <v>1315</v>
      </c>
      <c r="P21" s="1416" t="s">
        <v>906</v>
      </c>
      <c r="Q21" s="1417">
        <v>30</v>
      </c>
      <c r="R21" s="1417" t="s">
        <v>1325</v>
      </c>
      <c r="S21" s="1418"/>
      <c r="T21" s="1419"/>
      <c r="U21" s="1419"/>
      <c r="V21" s="1418"/>
      <c r="W21" s="1419"/>
      <c r="X21" s="1418"/>
      <c r="Y21" s="1415" t="s">
        <v>1317</v>
      </c>
      <c r="Z21" s="1420">
        <f>N21*Q21</f>
        <v>900000</v>
      </c>
    </row>
    <row r="22" spans="1:26" s="1354" customFormat="1" ht="15.75" customHeight="1">
      <c r="A22" s="1474"/>
      <c r="B22" s="1431"/>
      <c r="D22" s="1476"/>
      <c r="F22" s="1421" t="s">
        <v>1360</v>
      </c>
      <c r="G22" s="1358"/>
      <c r="H22" s="1422"/>
      <c r="I22" s="1376"/>
      <c r="J22" s="1361"/>
      <c r="K22" s="1423"/>
      <c r="L22" s="1377" t="s">
        <v>1313</v>
      </c>
      <c r="M22" s="1424" t="s">
        <v>1356</v>
      </c>
      <c r="N22" s="1425">
        <v>350000</v>
      </c>
      <c r="O22" s="1426" t="s">
        <v>1315</v>
      </c>
      <c r="P22" s="1427" t="s">
        <v>906</v>
      </c>
      <c r="Q22" s="1426">
        <v>12</v>
      </c>
      <c r="R22" s="1426" t="s">
        <v>1316</v>
      </c>
      <c r="S22" s="1426"/>
      <c r="T22" s="1426"/>
      <c r="U22" s="1426"/>
      <c r="V22" s="1426"/>
      <c r="W22" s="1426"/>
      <c r="X22" s="1426"/>
      <c r="Y22" s="1428" t="s">
        <v>1317</v>
      </c>
      <c r="Z22" s="1429">
        <f>N22*Q22</f>
        <v>4200000</v>
      </c>
    </row>
    <row r="23" spans="1:26" s="1354" customFormat="1" ht="15.75" customHeight="1">
      <c r="A23" s="1474"/>
      <c r="B23" s="1431"/>
      <c r="D23" s="1476"/>
      <c r="E23" s="1477">
        <v>425</v>
      </c>
      <c r="F23" s="1485" t="s">
        <v>1370</v>
      </c>
      <c r="G23" s="1325">
        <v>720</v>
      </c>
      <c r="H23" s="1326">
        <f>Z23/1000</f>
        <v>700</v>
      </c>
      <c r="I23" s="1327">
        <f>(H23-G23)</f>
        <v>-20</v>
      </c>
      <c r="J23" s="1328">
        <f>(H23/G23*100)-100</f>
        <v>-2.7777777777777857</v>
      </c>
      <c r="K23" s="1329"/>
      <c r="L23" s="1330" t="s">
        <v>1313</v>
      </c>
      <c r="M23" s="1480" t="s">
        <v>1370</v>
      </c>
      <c r="N23" s="1481"/>
      <c r="O23" s="1333"/>
      <c r="P23" s="1447"/>
      <c r="Q23" s="1335"/>
      <c r="R23" s="1335"/>
      <c r="S23" s="1338"/>
      <c r="T23" s="1339"/>
      <c r="U23" s="1339"/>
      <c r="V23" s="1338"/>
      <c r="W23" s="1339"/>
      <c r="X23" s="1338"/>
      <c r="Y23" s="1338"/>
      <c r="Z23" s="1340">
        <f>SUM(Z24:Z26)</f>
        <v>700000</v>
      </c>
    </row>
    <row r="24" spans="1:26" s="1354" customFormat="1" ht="15.75" customHeight="1">
      <c r="A24" s="1474"/>
      <c r="B24" s="1431"/>
      <c r="C24" s="1338"/>
      <c r="D24" s="1476"/>
      <c r="E24" s="1477"/>
      <c r="F24" s="1412"/>
      <c r="G24" s="1342"/>
      <c r="H24" s="1343"/>
      <c r="I24" s="1386"/>
      <c r="J24" s="1328"/>
      <c r="K24" s="1345"/>
      <c r="L24" s="1346"/>
      <c r="M24" s="1413" t="s">
        <v>1371</v>
      </c>
      <c r="N24" s="1414">
        <v>10000</v>
      </c>
      <c r="O24" s="1415" t="s">
        <v>1315</v>
      </c>
      <c r="P24" s="1416" t="s">
        <v>906</v>
      </c>
      <c r="Q24" s="1417">
        <v>15</v>
      </c>
      <c r="R24" s="1417" t="s">
        <v>1372</v>
      </c>
      <c r="S24" s="1418"/>
      <c r="T24" s="1419"/>
      <c r="U24" s="1419"/>
      <c r="V24" s="1418"/>
      <c r="W24" s="1419"/>
      <c r="X24" s="1418"/>
      <c r="Y24" s="1415" t="s">
        <v>1317</v>
      </c>
      <c r="Z24" s="1420">
        <f>N24*Q24</f>
        <v>150000</v>
      </c>
    </row>
    <row r="25" spans="1:26" s="1354" customFormat="1" ht="15.75" customHeight="1">
      <c r="A25" s="1474"/>
      <c r="B25" s="1431"/>
      <c r="D25" s="1476"/>
      <c r="E25" s="1477"/>
      <c r="F25" s="1412"/>
      <c r="G25" s="1342"/>
      <c r="H25" s="1343"/>
      <c r="I25" s="1386"/>
      <c r="J25" s="1328"/>
      <c r="K25" s="1345"/>
      <c r="L25" s="1346"/>
      <c r="M25" s="1413" t="s">
        <v>1373</v>
      </c>
      <c r="N25" s="1414">
        <v>200000</v>
      </c>
      <c r="O25" s="1415" t="s">
        <v>1315</v>
      </c>
      <c r="P25" s="1416" t="s">
        <v>906</v>
      </c>
      <c r="Q25" s="1417">
        <v>2</v>
      </c>
      <c r="R25" s="1417" t="s">
        <v>1327</v>
      </c>
      <c r="S25" s="1418"/>
      <c r="T25" s="1419"/>
      <c r="U25" s="1419"/>
      <c r="V25" s="1418"/>
      <c r="W25" s="1419"/>
      <c r="X25" s="1418"/>
      <c r="Y25" s="1415" t="s">
        <v>1317</v>
      </c>
      <c r="Z25" s="1420">
        <f>N25*Q25</f>
        <v>400000</v>
      </c>
    </row>
    <row r="26" spans="1:26" s="1354" customFormat="1" ht="15.75" customHeight="1">
      <c r="A26" s="1474"/>
      <c r="B26" s="1431"/>
      <c r="C26" s="1338"/>
      <c r="D26" s="1476"/>
      <c r="E26" s="1477"/>
      <c r="F26" s="1412"/>
      <c r="G26" s="1342"/>
      <c r="H26" s="1343"/>
      <c r="I26" s="1386"/>
      <c r="J26" s="1361"/>
      <c r="K26" s="1345"/>
      <c r="L26" s="1346"/>
      <c r="M26" s="1413" t="s">
        <v>1374</v>
      </c>
      <c r="N26" s="1414">
        <v>10000</v>
      </c>
      <c r="O26" s="1415" t="s">
        <v>1315</v>
      </c>
      <c r="P26" s="1416" t="s">
        <v>906</v>
      </c>
      <c r="Q26" s="1417">
        <v>15</v>
      </c>
      <c r="R26" s="1417" t="s">
        <v>1325</v>
      </c>
      <c r="S26" s="1418"/>
      <c r="T26" s="1419"/>
      <c r="U26" s="1419"/>
      <c r="V26" s="1418"/>
      <c r="W26" s="1419"/>
      <c r="X26" s="1418"/>
      <c r="Y26" s="1415" t="s">
        <v>1317</v>
      </c>
      <c r="Z26" s="1420">
        <f>N26*Q26</f>
        <v>150000</v>
      </c>
    </row>
    <row r="27" spans="1:26" s="1354" customFormat="1" ht="15.75" customHeight="1">
      <c r="A27" s="1474"/>
      <c r="B27" s="1431"/>
      <c r="C27" s="1338"/>
      <c r="D27" s="1476"/>
      <c r="E27" s="1477"/>
      <c r="F27" s="1402" t="s">
        <v>1375</v>
      </c>
      <c r="G27" s="1325">
        <v>7351</v>
      </c>
      <c r="H27" s="1326">
        <f>Z27/1000</f>
        <v>6971</v>
      </c>
      <c r="I27" s="1327">
        <f>(H27-G27)</f>
        <v>-380</v>
      </c>
      <c r="J27" s="1328">
        <f>(H27/G27*100)-100</f>
        <v>-5.169364712284036</v>
      </c>
      <c r="K27" s="1329"/>
      <c r="L27" s="1330"/>
      <c r="M27" s="1486"/>
      <c r="N27" s="1333"/>
      <c r="O27" s="1447"/>
      <c r="P27" s="1335"/>
      <c r="Q27" s="1335"/>
      <c r="R27" s="1393"/>
      <c r="S27" s="1338"/>
      <c r="T27" s="1339"/>
      <c r="U27" s="1339"/>
      <c r="V27" s="1338"/>
      <c r="W27" s="1339"/>
      <c r="X27" s="1338"/>
      <c r="Y27" s="1338"/>
      <c r="Z27" s="1340">
        <f>Z28+Z37+Z42+Z46+Z56</f>
        <v>6971000</v>
      </c>
    </row>
    <row r="28" spans="1:26" s="1354" customFormat="1" ht="15.75" customHeight="1">
      <c r="A28" s="1474"/>
      <c r="B28" s="1431"/>
      <c r="D28" s="1476"/>
      <c r="E28" s="1477"/>
      <c r="F28" s="1412" t="s">
        <v>1376</v>
      </c>
      <c r="G28" s="1342"/>
      <c r="H28" s="1343"/>
      <c r="I28" s="1386"/>
      <c r="J28" s="1328"/>
      <c r="K28" s="1345"/>
      <c r="L28" s="1383" t="s">
        <v>1313</v>
      </c>
      <c r="M28" s="1487" t="s">
        <v>1377</v>
      </c>
      <c r="N28" s="1488"/>
      <c r="O28" s="1349"/>
      <c r="P28" s="1489"/>
      <c r="Q28" s="1351"/>
      <c r="R28" s="1351"/>
      <c r="S28" s="1398"/>
      <c r="T28" s="1398"/>
      <c r="U28" s="1399"/>
      <c r="W28" s="1355"/>
      <c r="Z28" s="1356">
        <f>Z29+Z30+Z31+Z32+Z33+Z34+Z35+Z36</f>
        <v>3082000</v>
      </c>
    </row>
    <row r="29" spans="1:26" s="1354" customFormat="1" ht="15.75" customHeight="1">
      <c r="A29" s="1474"/>
      <c r="B29" s="1431"/>
      <c r="D29" s="1476"/>
      <c r="E29" s="1475"/>
      <c r="F29" s="1469"/>
      <c r="G29" s="1342"/>
      <c r="H29" s="1343"/>
      <c r="I29" s="1386"/>
      <c r="J29" s="1328"/>
      <c r="K29" s="1345"/>
      <c r="L29" s="1383"/>
      <c r="M29" s="1487" t="s">
        <v>1378</v>
      </c>
      <c r="N29" s="1488">
        <v>200000</v>
      </c>
      <c r="O29" s="1349" t="s">
        <v>1315</v>
      </c>
      <c r="P29" s="1350" t="s">
        <v>906</v>
      </c>
      <c r="Q29" s="1351">
        <v>8</v>
      </c>
      <c r="R29" s="1351" t="s">
        <v>1327</v>
      </c>
      <c r="S29" s="1398"/>
      <c r="T29" s="1398"/>
      <c r="U29" s="1399"/>
      <c r="W29" s="1355"/>
      <c r="Y29" s="1349" t="s">
        <v>1317</v>
      </c>
      <c r="Z29" s="1356">
        <f aca="true" t="shared" si="0" ref="Z29:Z36">N29*Q29</f>
        <v>1600000</v>
      </c>
    </row>
    <row r="30" spans="1:26" s="1354" customFormat="1" ht="15.75" customHeight="1">
      <c r="A30" s="1474"/>
      <c r="B30" s="1431"/>
      <c r="C30" s="1338"/>
      <c r="D30" s="1476"/>
      <c r="E30" s="1477"/>
      <c r="F30" s="1469"/>
      <c r="G30" s="1342"/>
      <c r="H30" s="1343"/>
      <c r="I30" s="1386"/>
      <c r="J30" s="1328"/>
      <c r="K30" s="1345"/>
      <c r="L30" s="1383"/>
      <c r="M30" s="1487" t="s">
        <v>1379</v>
      </c>
      <c r="N30" s="1488">
        <v>12000</v>
      </c>
      <c r="O30" s="1349" t="s">
        <v>1315</v>
      </c>
      <c r="P30" s="1350" t="s">
        <v>906</v>
      </c>
      <c r="Q30" s="1351">
        <v>26</v>
      </c>
      <c r="R30" s="1351" t="s">
        <v>1325</v>
      </c>
      <c r="S30" s="1398"/>
      <c r="T30" s="1398"/>
      <c r="U30" s="1399"/>
      <c r="W30" s="1355"/>
      <c r="Y30" s="1349" t="s">
        <v>1317</v>
      </c>
      <c r="Z30" s="1356">
        <f t="shared" si="0"/>
        <v>312000</v>
      </c>
    </row>
    <row r="31" spans="1:26" s="1354" customFormat="1" ht="15.75" customHeight="1">
      <c r="A31" s="1474"/>
      <c r="B31" s="1431"/>
      <c r="D31" s="1476"/>
      <c r="E31" s="1477"/>
      <c r="F31" s="1469"/>
      <c r="G31" s="1342"/>
      <c r="H31" s="1343"/>
      <c r="I31" s="1386"/>
      <c r="J31" s="1328"/>
      <c r="K31" s="1345"/>
      <c r="L31" s="1383"/>
      <c r="M31" s="1487" t="s">
        <v>1380</v>
      </c>
      <c r="N31" s="1488">
        <v>100000</v>
      </c>
      <c r="O31" s="1349" t="s">
        <v>1315</v>
      </c>
      <c r="P31" s="1350" t="s">
        <v>906</v>
      </c>
      <c r="Q31" s="1351">
        <v>2</v>
      </c>
      <c r="R31" s="1351" t="s">
        <v>1327</v>
      </c>
      <c r="S31" s="1398"/>
      <c r="T31" s="1398"/>
      <c r="U31" s="1399"/>
      <c r="W31" s="1355"/>
      <c r="Y31" s="1349" t="s">
        <v>1317</v>
      </c>
      <c r="Z31" s="1356">
        <f t="shared" si="0"/>
        <v>200000</v>
      </c>
    </row>
    <row r="32" spans="1:26" s="1354" customFormat="1" ht="15.75" customHeight="1">
      <c r="A32" s="1474"/>
      <c r="B32" s="1431"/>
      <c r="D32" s="1476"/>
      <c r="E32" s="1477"/>
      <c r="F32" s="1469"/>
      <c r="G32" s="1342"/>
      <c r="H32" s="1343"/>
      <c r="I32" s="1386"/>
      <c r="J32" s="1328"/>
      <c r="K32" s="1345"/>
      <c r="L32" s="1383"/>
      <c r="M32" s="1487" t="s">
        <v>1381</v>
      </c>
      <c r="N32" s="1488">
        <v>35000</v>
      </c>
      <c r="O32" s="1349" t="s">
        <v>1315</v>
      </c>
      <c r="P32" s="1350" t="s">
        <v>906</v>
      </c>
      <c r="Q32" s="1351">
        <v>8</v>
      </c>
      <c r="R32" s="1351" t="s">
        <v>1327</v>
      </c>
      <c r="S32" s="1398"/>
      <c r="T32" s="1398"/>
      <c r="U32" s="1399"/>
      <c r="W32" s="1355"/>
      <c r="Y32" s="1349" t="s">
        <v>1317</v>
      </c>
      <c r="Z32" s="1356">
        <f t="shared" si="0"/>
        <v>280000</v>
      </c>
    </row>
    <row r="33" spans="1:26" s="1354" customFormat="1" ht="15.75" customHeight="1" thickBot="1">
      <c r="A33" s="1685"/>
      <c r="B33" s="1686"/>
      <c r="C33" s="1687"/>
      <c r="D33" s="1688"/>
      <c r="E33" s="1689"/>
      <c r="F33" s="1690"/>
      <c r="G33" s="1691"/>
      <c r="H33" s="1692"/>
      <c r="I33" s="1693"/>
      <c r="J33" s="1694"/>
      <c r="K33" s="1695"/>
      <c r="L33" s="1696"/>
      <c r="M33" s="1697" t="s">
        <v>1382</v>
      </c>
      <c r="N33" s="1698">
        <v>5000</v>
      </c>
      <c r="O33" s="1699" t="s">
        <v>1315</v>
      </c>
      <c r="P33" s="1700" t="s">
        <v>906</v>
      </c>
      <c r="Q33" s="1701">
        <v>20</v>
      </c>
      <c r="R33" s="1701" t="s">
        <v>1325</v>
      </c>
      <c r="S33" s="1702"/>
      <c r="T33" s="1702"/>
      <c r="U33" s="1703"/>
      <c r="V33" s="1687"/>
      <c r="W33" s="1704"/>
      <c r="X33" s="1687"/>
      <c r="Y33" s="1699" t="s">
        <v>1317</v>
      </c>
      <c r="Z33" s="1705">
        <f t="shared" si="0"/>
        <v>100000</v>
      </c>
    </row>
    <row r="34" spans="1:26" s="1354" customFormat="1" ht="15.75" customHeight="1">
      <c r="A34" s="1474"/>
      <c r="B34" s="1431"/>
      <c r="D34" s="1476"/>
      <c r="E34" s="1477"/>
      <c r="F34" s="1469"/>
      <c r="G34" s="1342"/>
      <c r="H34" s="1343"/>
      <c r="I34" s="1386"/>
      <c r="J34" s="1328"/>
      <c r="K34" s="1345"/>
      <c r="L34" s="1383"/>
      <c r="M34" s="1487" t="s">
        <v>1374</v>
      </c>
      <c r="N34" s="1488">
        <v>10000</v>
      </c>
      <c r="O34" s="1349" t="s">
        <v>1315</v>
      </c>
      <c r="P34" s="1350" t="s">
        <v>906</v>
      </c>
      <c r="Q34" s="1351">
        <v>4</v>
      </c>
      <c r="R34" s="1351" t="s">
        <v>1325</v>
      </c>
      <c r="S34" s="1398"/>
      <c r="T34" s="1398"/>
      <c r="U34" s="1399"/>
      <c r="W34" s="1355"/>
      <c r="Y34" s="1349" t="s">
        <v>1317</v>
      </c>
      <c r="Z34" s="1356">
        <f t="shared" si="0"/>
        <v>40000</v>
      </c>
    </row>
    <row r="35" spans="1:26" s="1462" customFormat="1" ht="15.75" customHeight="1">
      <c r="A35" s="1446"/>
      <c r="B35" s="1431"/>
      <c r="D35" s="1463"/>
      <c r="E35" s="1475"/>
      <c r="F35" s="1469"/>
      <c r="G35" s="1342"/>
      <c r="H35" s="1343"/>
      <c r="I35" s="1386"/>
      <c r="J35" s="1328"/>
      <c r="K35" s="1345"/>
      <c r="L35" s="1383"/>
      <c r="M35" s="1487" t="s">
        <v>1383</v>
      </c>
      <c r="N35" s="1488">
        <v>50000</v>
      </c>
      <c r="O35" s="1349" t="s">
        <v>1315</v>
      </c>
      <c r="P35" s="1350" t="s">
        <v>906</v>
      </c>
      <c r="Q35" s="1351">
        <v>1</v>
      </c>
      <c r="R35" s="1351" t="s">
        <v>1327</v>
      </c>
      <c r="S35" s="1398"/>
      <c r="T35" s="1398"/>
      <c r="U35" s="1399"/>
      <c r="V35" s="1354"/>
      <c r="W35" s="1355"/>
      <c r="X35" s="1354"/>
      <c r="Y35" s="1349" t="s">
        <v>1317</v>
      </c>
      <c r="Z35" s="1356">
        <f t="shared" si="0"/>
        <v>50000</v>
      </c>
    </row>
    <row r="36" spans="1:26" s="1462" customFormat="1" ht="15.75" customHeight="1">
      <c r="A36" s="1446"/>
      <c r="B36" s="1431"/>
      <c r="D36" s="1476"/>
      <c r="E36" s="1477"/>
      <c r="F36" s="1469"/>
      <c r="G36" s="1342"/>
      <c r="H36" s="1343"/>
      <c r="I36" s="1386"/>
      <c r="J36" s="1328"/>
      <c r="K36" s="1345"/>
      <c r="L36" s="1383"/>
      <c r="M36" s="1487" t="s">
        <v>1384</v>
      </c>
      <c r="N36" s="1488">
        <v>10000</v>
      </c>
      <c r="O36" s="1349" t="s">
        <v>1315</v>
      </c>
      <c r="P36" s="1350" t="s">
        <v>906</v>
      </c>
      <c r="Q36" s="1351">
        <v>50</v>
      </c>
      <c r="R36" s="1351" t="s">
        <v>1372</v>
      </c>
      <c r="S36" s="1398"/>
      <c r="T36" s="1398"/>
      <c r="U36" s="1399"/>
      <c r="V36" s="1354"/>
      <c r="W36" s="1355"/>
      <c r="X36" s="1354"/>
      <c r="Y36" s="1349" t="s">
        <v>1317</v>
      </c>
      <c r="Z36" s="1356">
        <f t="shared" si="0"/>
        <v>500000</v>
      </c>
    </row>
    <row r="37" spans="1:26" s="1462" customFormat="1" ht="15.75" customHeight="1">
      <c r="A37" s="1446"/>
      <c r="B37" s="1431"/>
      <c r="D37" s="1476"/>
      <c r="E37" s="1477"/>
      <c r="F37" s="1469"/>
      <c r="G37" s="1342"/>
      <c r="H37" s="1343"/>
      <c r="I37" s="1386"/>
      <c r="J37" s="1328"/>
      <c r="K37" s="1345"/>
      <c r="L37" s="1383" t="s">
        <v>1313</v>
      </c>
      <c r="M37" s="1487" t="s">
        <v>1385</v>
      </c>
      <c r="N37" s="1488"/>
      <c r="O37" s="1349"/>
      <c r="P37" s="1350"/>
      <c r="Q37" s="1351"/>
      <c r="R37" s="1351"/>
      <c r="S37" s="1398"/>
      <c r="T37" s="1398"/>
      <c r="U37" s="1399"/>
      <c r="V37" s="1354"/>
      <c r="W37" s="1355"/>
      <c r="X37" s="1354"/>
      <c r="Y37" s="1349" t="s">
        <v>1367</v>
      </c>
      <c r="Z37" s="1356">
        <f>Z38+Z39+Z40+Z41</f>
        <v>755000</v>
      </c>
    </row>
    <row r="38" spans="1:26" s="1462" customFormat="1" ht="15.75" customHeight="1">
      <c r="A38" s="1446"/>
      <c r="B38" s="1431"/>
      <c r="D38" s="1476"/>
      <c r="E38" s="1477"/>
      <c r="F38" s="1469"/>
      <c r="G38" s="1342"/>
      <c r="H38" s="1343"/>
      <c r="I38" s="1386"/>
      <c r="J38" s="1328"/>
      <c r="K38" s="1345"/>
      <c r="L38" s="1383"/>
      <c r="M38" s="1487" t="s">
        <v>1378</v>
      </c>
      <c r="N38" s="1488">
        <v>100000</v>
      </c>
      <c r="O38" s="1349" t="s">
        <v>1315</v>
      </c>
      <c r="P38" s="1350" t="s">
        <v>906</v>
      </c>
      <c r="Q38" s="1351">
        <v>4</v>
      </c>
      <c r="R38" s="1351" t="s">
        <v>1327</v>
      </c>
      <c r="S38" s="1398"/>
      <c r="T38" s="1398"/>
      <c r="U38" s="1399"/>
      <c r="V38" s="1354"/>
      <c r="W38" s="1355"/>
      <c r="X38" s="1354"/>
      <c r="Y38" s="1349" t="s">
        <v>1317</v>
      </c>
      <c r="Z38" s="1356">
        <f>N38*Q38</f>
        <v>400000</v>
      </c>
    </row>
    <row r="39" spans="1:26" s="1462" customFormat="1" ht="15.75" customHeight="1">
      <c r="A39" s="1446"/>
      <c r="B39" s="1431"/>
      <c r="D39" s="1476"/>
      <c r="E39" s="1477"/>
      <c r="F39" s="1469"/>
      <c r="G39" s="1342"/>
      <c r="H39" s="1343"/>
      <c r="I39" s="1386"/>
      <c r="J39" s="1328"/>
      <c r="K39" s="1345"/>
      <c r="L39" s="1383"/>
      <c r="M39" s="1487" t="s">
        <v>1386</v>
      </c>
      <c r="N39" s="1488">
        <v>5000</v>
      </c>
      <c r="O39" s="1349" t="s">
        <v>1315</v>
      </c>
      <c r="P39" s="1350" t="s">
        <v>906</v>
      </c>
      <c r="Q39" s="1351">
        <v>26</v>
      </c>
      <c r="R39" s="1351" t="s">
        <v>1325</v>
      </c>
      <c r="S39" s="1398"/>
      <c r="T39" s="1398"/>
      <c r="U39" s="1399"/>
      <c r="V39" s="1354"/>
      <c r="W39" s="1355"/>
      <c r="X39" s="1354"/>
      <c r="Y39" s="1349" t="s">
        <v>1317</v>
      </c>
      <c r="Z39" s="1356">
        <f>N39*Q39</f>
        <v>130000</v>
      </c>
    </row>
    <row r="40" spans="1:26" s="1462" customFormat="1" ht="15.75" customHeight="1">
      <c r="A40" s="1446"/>
      <c r="B40" s="1431"/>
      <c r="D40" s="1476"/>
      <c r="E40" s="1477"/>
      <c r="F40" s="1469"/>
      <c r="G40" s="1342"/>
      <c r="H40" s="1343"/>
      <c r="I40" s="1386"/>
      <c r="J40" s="1328"/>
      <c r="K40" s="1345"/>
      <c r="L40" s="1383"/>
      <c r="M40" s="1487" t="s">
        <v>1387</v>
      </c>
      <c r="N40" s="1488">
        <v>35000</v>
      </c>
      <c r="O40" s="1349" t="s">
        <v>1315</v>
      </c>
      <c r="P40" s="1350" t="s">
        <v>906</v>
      </c>
      <c r="Q40" s="1351">
        <v>5</v>
      </c>
      <c r="R40" s="1351" t="s">
        <v>1327</v>
      </c>
      <c r="S40" s="1398"/>
      <c r="T40" s="1398"/>
      <c r="U40" s="1399"/>
      <c r="V40" s="1354"/>
      <c r="W40" s="1355"/>
      <c r="X40" s="1354"/>
      <c r="Y40" s="1349" t="s">
        <v>1317</v>
      </c>
      <c r="Z40" s="1356">
        <f>N40*Q40</f>
        <v>175000</v>
      </c>
    </row>
    <row r="41" spans="1:26" s="1462" customFormat="1" ht="15.75" customHeight="1">
      <c r="A41" s="1446"/>
      <c r="B41" s="1431"/>
      <c r="D41" s="1476"/>
      <c r="E41" s="1477"/>
      <c r="F41" s="1469"/>
      <c r="G41" s="1342"/>
      <c r="H41" s="1343"/>
      <c r="I41" s="1386"/>
      <c r="J41" s="1328"/>
      <c r="K41" s="1345"/>
      <c r="L41" s="1383"/>
      <c r="M41" s="1487" t="s">
        <v>1388</v>
      </c>
      <c r="N41" s="1488">
        <v>50000</v>
      </c>
      <c r="O41" s="1349" t="s">
        <v>1389</v>
      </c>
      <c r="P41" s="1350" t="s">
        <v>906</v>
      </c>
      <c r="Q41" s="1351">
        <v>1</v>
      </c>
      <c r="R41" s="1351" t="s">
        <v>1390</v>
      </c>
      <c r="S41" s="1398"/>
      <c r="T41" s="1398"/>
      <c r="U41" s="1399"/>
      <c r="V41" s="1354"/>
      <c r="W41" s="1355"/>
      <c r="X41" s="1354"/>
      <c r="Y41" s="1349" t="s">
        <v>1391</v>
      </c>
      <c r="Z41" s="1356">
        <f>N41*Q41</f>
        <v>50000</v>
      </c>
    </row>
    <row r="42" spans="1:26" s="1462" customFormat="1" ht="15.75" customHeight="1">
      <c r="A42" s="1446"/>
      <c r="B42" s="1431"/>
      <c r="D42" s="1476"/>
      <c r="E42" s="1477"/>
      <c r="F42" s="1469"/>
      <c r="G42" s="1342"/>
      <c r="H42" s="1343"/>
      <c r="I42" s="1386"/>
      <c r="J42" s="1328"/>
      <c r="K42" s="1345"/>
      <c r="L42" s="1395" t="s">
        <v>1392</v>
      </c>
      <c r="M42" s="1396" t="s">
        <v>1393</v>
      </c>
      <c r="N42" s="1488"/>
      <c r="O42" s="1349"/>
      <c r="P42" s="1489"/>
      <c r="Q42" s="1351"/>
      <c r="R42" s="1351"/>
      <c r="S42" s="1398"/>
      <c r="T42" s="1398"/>
      <c r="U42" s="1399"/>
      <c r="V42" s="1354"/>
      <c r="W42" s="1355"/>
      <c r="X42" s="1354"/>
      <c r="Y42" s="1354"/>
      <c r="Z42" s="1356">
        <f>Z43+Z44+Z45</f>
        <v>220000</v>
      </c>
    </row>
    <row r="43" spans="1:26" s="1462" customFormat="1" ht="15.75" customHeight="1">
      <c r="A43" s="1446"/>
      <c r="B43" s="1431"/>
      <c r="D43" s="1476"/>
      <c r="E43" s="1477"/>
      <c r="F43" s="1469"/>
      <c r="G43" s="1342"/>
      <c r="H43" s="1343"/>
      <c r="I43" s="1386"/>
      <c r="J43" s="1328"/>
      <c r="K43" s="1490"/>
      <c r="L43" s="1383"/>
      <c r="M43" s="1491" t="s">
        <v>1394</v>
      </c>
      <c r="N43" s="1414">
        <v>10000</v>
      </c>
      <c r="O43" s="1415" t="s">
        <v>1389</v>
      </c>
      <c r="P43" s="1416" t="s">
        <v>906</v>
      </c>
      <c r="Q43" s="1417">
        <v>2</v>
      </c>
      <c r="R43" s="1417" t="s">
        <v>1390</v>
      </c>
      <c r="S43" s="1416"/>
      <c r="T43" s="1492"/>
      <c r="U43" s="1493"/>
      <c r="V43" s="1418"/>
      <c r="W43" s="1419"/>
      <c r="X43" s="1418"/>
      <c r="Y43" s="1415" t="s">
        <v>1391</v>
      </c>
      <c r="Z43" s="1420">
        <f>N43*Q43</f>
        <v>20000</v>
      </c>
    </row>
    <row r="44" spans="1:26" s="1462" customFormat="1" ht="15.75" customHeight="1">
      <c r="A44" s="1446"/>
      <c r="B44" s="1431"/>
      <c r="D44" s="1476"/>
      <c r="E44" s="1477"/>
      <c r="F44" s="1469"/>
      <c r="G44" s="1342"/>
      <c r="H44" s="1343"/>
      <c r="I44" s="1386"/>
      <c r="J44" s="1328"/>
      <c r="K44" s="1490"/>
      <c r="L44" s="1383"/>
      <c r="M44" s="1491" t="s">
        <v>1395</v>
      </c>
      <c r="N44" s="1414">
        <v>20000</v>
      </c>
      <c r="O44" s="1415" t="s">
        <v>1389</v>
      </c>
      <c r="P44" s="1416" t="s">
        <v>906</v>
      </c>
      <c r="Q44" s="1417">
        <v>5</v>
      </c>
      <c r="R44" s="1417" t="s">
        <v>1390</v>
      </c>
      <c r="S44" s="1416"/>
      <c r="T44" s="1492"/>
      <c r="U44" s="1493"/>
      <c r="V44" s="1418"/>
      <c r="W44" s="1419"/>
      <c r="X44" s="1418"/>
      <c r="Y44" s="1415" t="s">
        <v>1391</v>
      </c>
      <c r="Z44" s="1420">
        <f>N44*Q44</f>
        <v>100000</v>
      </c>
    </row>
    <row r="45" spans="1:26" s="1462" customFormat="1" ht="15.75" customHeight="1">
      <c r="A45" s="1446"/>
      <c r="B45" s="1431"/>
      <c r="D45" s="1476"/>
      <c r="E45" s="1477"/>
      <c r="F45" s="1469"/>
      <c r="G45" s="1342"/>
      <c r="H45" s="1343"/>
      <c r="I45" s="1386"/>
      <c r="J45" s="1328"/>
      <c r="K45" s="1490"/>
      <c r="L45" s="1383"/>
      <c r="M45" s="1491" t="s">
        <v>1396</v>
      </c>
      <c r="N45" s="1414">
        <v>5000</v>
      </c>
      <c r="O45" s="1415" t="s">
        <v>1389</v>
      </c>
      <c r="P45" s="1416" t="s">
        <v>906</v>
      </c>
      <c r="Q45" s="1417">
        <v>20</v>
      </c>
      <c r="R45" s="1417" t="s">
        <v>1397</v>
      </c>
      <c r="S45" s="1416"/>
      <c r="T45" s="1492"/>
      <c r="U45" s="1493"/>
      <c r="V45" s="1418"/>
      <c r="W45" s="1419"/>
      <c r="X45" s="1418"/>
      <c r="Y45" s="1415" t="s">
        <v>1391</v>
      </c>
      <c r="Z45" s="1420">
        <f>N45*Q45</f>
        <v>100000</v>
      </c>
    </row>
    <row r="46" spans="1:26" s="1462" customFormat="1" ht="15.75" customHeight="1">
      <c r="A46" s="1446"/>
      <c r="B46" s="1431"/>
      <c r="D46" s="1476"/>
      <c r="E46" s="1477"/>
      <c r="F46" s="1469"/>
      <c r="G46" s="1342"/>
      <c r="H46" s="1343"/>
      <c r="I46" s="1386"/>
      <c r="J46" s="1328"/>
      <c r="K46" s="1345"/>
      <c r="L46" s="1383" t="s">
        <v>1392</v>
      </c>
      <c r="M46" s="1487" t="s">
        <v>1398</v>
      </c>
      <c r="N46" s="1488"/>
      <c r="O46" s="1349"/>
      <c r="P46" s="1350"/>
      <c r="Q46" s="1351"/>
      <c r="R46" s="1351"/>
      <c r="S46" s="1398"/>
      <c r="T46" s="1398"/>
      <c r="U46" s="1399"/>
      <c r="V46" s="1354"/>
      <c r="W46" s="1355"/>
      <c r="X46" s="1354"/>
      <c r="Y46" s="1354"/>
      <c r="Z46" s="1356">
        <f>Z47+Z48+Z49+Z50+Z51+Z52+Z53+Z54+Z55</f>
        <v>2774000</v>
      </c>
    </row>
    <row r="47" spans="1:26" s="1462" customFormat="1" ht="15.75" customHeight="1">
      <c r="A47" s="1446"/>
      <c r="B47" s="1431"/>
      <c r="D47" s="1476"/>
      <c r="E47" s="1477"/>
      <c r="F47" s="1469"/>
      <c r="G47" s="1342"/>
      <c r="H47" s="1343"/>
      <c r="I47" s="1386"/>
      <c r="J47" s="1328"/>
      <c r="K47" s="1345"/>
      <c r="L47" s="1494"/>
      <c r="M47" s="1347" t="s">
        <v>1399</v>
      </c>
      <c r="N47" s="1348">
        <v>200000</v>
      </c>
      <c r="O47" s="1415" t="s">
        <v>1389</v>
      </c>
      <c r="P47" s="1350" t="s">
        <v>906</v>
      </c>
      <c r="Q47" s="1351">
        <v>1</v>
      </c>
      <c r="R47" s="1351" t="s">
        <v>1390</v>
      </c>
      <c r="S47" s="1350"/>
      <c r="T47" s="1353"/>
      <c r="U47" s="1495"/>
      <c r="V47" s="1354"/>
      <c r="W47" s="1355"/>
      <c r="X47" s="1354"/>
      <c r="Y47" s="1349" t="s">
        <v>1391</v>
      </c>
      <c r="Z47" s="1356">
        <f aca="true" t="shared" si="1" ref="Z47:Z54">N47*Q47</f>
        <v>200000</v>
      </c>
    </row>
    <row r="48" spans="1:26" s="1462" customFormat="1" ht="15.75" customHeight="1">
      <c r="A48" s="1446"/>
      <c r="B48" s="1431"/>
      <c r="D48" s="1476"/>
      <c r="E48" s="1477"/>
      <c r="F48" s="1469"/>
      <c r="G48" s="1342"/>
      <c r="H48" s="1343"/>
      <c r="I48" s="1386"/>
      <c r="J48" s="1328"/>
      <c r="K48" s="1345"/>
      <c r="L48" s="1494"/>
      <c r="M48" s="1347" t="s">
        <v>1400</v>
      </c>
      <c r="N48" s="1348">
        <v>30000</v>
      </c>
      <c r="O48" s="1349" t="s">
        <v>1389</v>
      </c>
      <c r="P48" s="1350" t="s">
        <v>906</v>
      </c>
      <c r="Q48" s="1351">
        <v>20</v>
      </c>
      <c r="R48" s="1351" t="s">
        <v>1401</v>
      </c>
      <c r="S48" s="1350"/>
      <c r="T48" s="1353"/>
      <c r="U48" s="1495"/>
      <c r="V48" s="1354"/>
      <c r="W48" s="1355"/>
      <c r="X48" s="1354"/>
      <c r="Y48" s="1349" t="s">
        <v>1391</v>
      </c>
      <c r="Z48" s="1356">
        <f t="shared" si="1"/>
        <v>600000</v>
      </c>
    </row>
    <row r="49" spans="1:26" s="1462" customFormat="1" ht="15.75" customHeight="1">
      <c r="A49" s="1446"/>
      <c r="B49" s="1431"/>
      <c r="D49" s="1476"/>
      <c r="E49" s="1477"/>
      <c r="F49" s="1469"/>
      <c r="G49" s="1342"/>
      <c r="H49" s="1343"/>
      <c r="I49" s="1386"/>
      <c r="J49" s="1328"/>
      <c r="K49" s="1345"/>
      <c r="L49" s="1494"/>
      <c r="M49" s="1347" t="s">
        <v>1395</v>
      </c>
      <c r="N49" s="1348">
        <v>1500</v>
      </c>
      <c r="O49" s="1349" t="s">
        <v>1389</v>
      </c>
      <c r="P49" s="1350" t="s">
        <v>906</v>
      </c>
      <c r="Q49" s="1351">
        <v>3</v>
      </c>
      <c r="R49" s="1350" t="s">
        <v>1390</v>
      </c>
      <c r="S49" s="1350" t="s">
        <v>906</v>
      </c>
      <c r="T49" s="1353">
        <v>40</v>
      </c>
      <c r="U49" s="1578" t="s">
        <v>3</v>
      </c>
      <c r="V49" s="1354"/>
      <c r="W49" s="1355"/>
      <c r="X49" s="1354"/>
      <c r="Y49" s="1349" t="s">
        <v>1391</v>
      </c>
      <c r="Z49" s="1356">
        <f>N49*Q49*T49</f>
        <v>180000</v>
      </c>
    </row>
    <row r="50" spans="1:26" s="1462" customFormat="1" ht="15.75" customHeight="1">
      <c r="A50" s="1446"/>
      <c r="B50" s="1431"/>
      <c r="D50" s="1476"/>
      <c r="E50" s="1477"/>
      <c r="F50" s="1469"/>
      <c r="G50" s="1342"/>
      <c r="H50" s="1343"/>
      <c r="I50" s="1386"/>
      <c r="J50" s="1328"/>
      <c r="K50" s="1345"/>
      <c r="L50" s="1494"/>
      <c r="M50" s="1347" t="s">
        <v>1402</v>
      </c>
      <c r="N50" s="1348">
        <v>6000</v>
      </c>
      <c r="O50" s="1349" t="s">
        <v>1389</v>
      </c>
      <c r="P50" s="1350" t="s">
        <v>906</v>
      </c>
      <c r="Q50" s="1351">
        <v>40</v>
      </c>
      <c r="R50" s="1351" t="s">
        <v>1397</v>
      </c>
      <c r="S50" s="1350" t="s">
        <v>906</v>
      </c>
      <c r="T50" s="1353">
        <v>4</v>
      </c>
      <c r="U50" s="1578" t="s">
        <v>2</v>
      </c>
      <c r="V50" s="1354"/>
      <c r="W50" s="1355"/>
      <c r="X50" s="1354"/>
      <c r="Y50" s="1349" t="s">
        <v>1391</v>
      </c>
      <c r="Z50" s="1356">
        <f>N50*Q50*T50</f>
        <v>960000</v>
      </c>
    </row>
    <row r="51" spans="1:26" s="1462" customFormat="1" ht="15.75" customHeight="1">
      <c r="A51" s="1446"/>
      <c r="B51" s="1431"/>
      <c r="D51" s="1476"/>
      <c r="E51" s="1477"/>
      <c r="F51" s="1469"/>
      <c r="G51" s="1342"/>
      <c r="H51" s="1343"/>
      <c r="I51" s="1386"/>
      <c r="J51" s="1328"/>
      <c r="K51" s="1345"/>
      <c r="L51" s="1494"/>
      <c r="M51" s="1347" t="s">
        <v>1403</v>
      </c>
      <c r="N51" s="1348">
        <v>2000</v>
      </c>
      <c r="O51" s="1349" t="s">
        <v>1389</v>
      </c>
      <c r="P51" s="1350" t="s">
        <v>906</v>
      </c>
      <c r="Q51" s="1351">
        <v>40</v>
      </c>
      <c r="R51" s="1351" t="s">
        <v>1397</v>
      </c>
      <c r="S51" s="1350"/>
      <c r="T51" s="1353"/>
      <c r="U51" s="1495"/>
      <c r="V51" s="1354"/>
      <c r="W51" s="1355"/>
      <c r="X51" s="1354"/>
      <c r="Y51" s="1349" t="s">
        <v>1391</v>
      </c>
      <c r="Z51" s="1356">
        <f t="shared" si="1"/>
        <v>80000</v>
      </c>
    </row>
    <row r="52" spans="1:26" s="1462" customFormat="1" ht="15.75" customHeight="1">
      <c r="A52" s="1446"/>
      <c r="B52" s="1431"/>
      <c r="D52" s="1476"/>
      <c r="E52" s="1477"/>
      <c r="F52" s="1469"/>
      <c r="G52" s="1342"/>
      <c r="H52" s="1343"/>
      <c r="I52" s="1386"/>
      <c r="J52" s="1328"/>
      <c r="K52" s="1345"/>
      <c r="L52" s="1494"/>
      <c r="M52" s="1487" t="s">
        <v>1404</v>
      </c>
      <c r="N52" s="1488">
        <v>450000</v>
      </c>
      <c r="O52" s="1349" t="s">
        <v>1389</v>
      </c>
      <c r="P52" s="1350" t="s">
        <v>906</v>
      </c>
      <c r="Q52" s="1351">
        <v>1</v>
      </c>
      <c r="R52" s="1351" t="s">
        <v>1405</v>
      </c>
      <c r="S52" s="1398"/>
      <c r="T52" s="1398"/>
      <c r="U52" s="1399"/>
      <c r="V52" s="1354"/>
      <c r="W52" s="1355"/>
      <c r="X52" s="1354"/>
      <c r="Y52" s="1349" t="s">
        <v>1391</v>
      </c>
      <c r="Z52" s="1356">
        <f t="shared" si="1"/>
        <v>450000</v>
      </c>
    </row>
    <row r="53" spans="1:26" s="1462" customFormat="1" ht="15.75" customHeight="1">
      <c r="A53" s="1446"/>
      <c r="B53" s="1431"/>
      <c r="D53" s="1476"/>
      <c r="E53" s="1477"/>
      <c r="F53" s="1469"/>
      <c r="G53" s="1342"/>
      <c r="H53" s="1343"/>
      <c r="I53" s="1386"/>
      <c r="J53" s="1328"/>
      <c r="K53" s="1345"/>
      <c r="L53" s="1494"/>
      <c r="M53" s="1487" t="s">
        <v>1406</v>
      </c>
      <c r="N53" s="1488">
        <v>26000</v>
      </c>
      <c r="O53" s="1349" t="s">
        <v>1389</v>
      </c>
      <c r="P53" s="1350" t="s">
        <v>906</v>
      </c>
      <c r="Q53" s="1351">
        <v>4</v>
      </c>
      <c r="R53" s="1351" t="s">
        <v>1397</v>
      </c>
      <c r="S53" s="1398"/>
      <c r="T53" s="1398"/>
      <c r="U53" s="1399"/>
      <c r="V53" s="1354"/>
      <c r="W53" s="1355"/>
      <c r="X53" s="1354"/>
      <c r="Y53" s="1349" t="s">
        <v>1391</v>
      </c>
      <c r="Z53" s="1356">
        <f t="shared" si="1"/>
        <v>104000</v>
      </c>
    </row>
    <row r="54" spans="1:26" s="1462" customFormat="1" ht="15.75" customHeight="1">
      <c r="A54" s="1446"/>
      <c r="B54" s="1431"/>
      <c r="D54" s="1476"/>
      <c r="E54" s="1477"/>
      <c r="F54" s="1469"/>
      <c r="G54" s="1342"/>
      <c r="H54" s="1343"/>
      <c r="I54" s="1386"/>
      <c r="J54" s="1328"/>
      <c r="K54" s="1345"/>
      <c r="L54" s="1494"/>
      <c r="M54" s="1487" t="s">
        <v>1407</v>
      </c>
      <c r="N54" s="1488">
        <v>160000</v>
      </c>
      <c r="O54" s="1349" t="s">
        <v>1389</v>
      </c>
      <c r="P54" s="1350" t="s">
        <v>906</v>
      </c>
      <c r="Q54" s="1351">
        <v>1</v>
      </c>
      <c r="R54" s="1351" t="s">
        <v>1390</v>
      </c>
      <c r="S54" s="1398"/>
      <c r="T54" s="1398"/>
      <c r="U54" s="1399"/>
      <c r="V54" s="1354"/>
      <c r="W54" s="1355"/>
      <c r="X54" s="1354"/>
      <c r="Y54" s="1349" t="s">
        <v>1391</v>
      </c>
      <c r="Z54" s="1356">
        <f t="shared" si="1"/>
        <v>160000</v>
      </c>
    </row>
    <row r="55" spans="1:26" s="1462" customFormat="1" ht="15.75" customHeight="1">
      <c r="A55" s="1446"/>
      <c r="B55" s="1431"/>
      <c r="D55" s="1476"/>
      <c r="E55" s="1477"/>
      <c r="F55" s="1469"/>
      <c r="G55" s="1342"/>
      <c r="H55" s="1343"/>
      <c r="I55" s="1386"/>
      <c r="J55" s="1328"/>
      <c r="K55" s="1345"/>
      <c r="L55" s="1494"/>
      <c r="M55" s="1487" t="s">
        <v>1408</v>
      </c>
      <c r="N55" s="1488">
        <v>10000</v>
      </c>
      <c r="O55" s="1349" t="s">
        <v>1389</v>
      </c>
      <c r="P55" s="1350" t="s">
        <v>906</v>
      </c>
      <c r="Q55" s="1351">
        <v>4</v>
      </c>
      <c r="R55" s="1351" t="s">
        <v>1397</v>
      </c>
      <c r="S55" s="1398"/>
      <c r="T55" s="1398"/>
      <c r="U55" s="1399"/>
      <c r="V55" s="1354"/>
      <c r="W55" s="1355"/>
      <c r="X55" s="1354"/>
      <c r="Y55" s="1349" t="s">
        <v>1391</v>
      </c>
      <c r="Z55" s="1356">
        <f>N55*Q55</f>
        <v>40000</v>
      </c>
    </row>
    <row r="56" spans="1:26" s="1462" customFormat="1" ht="15.75" customHeight="1">
      <c r="A56" s="1446"/>
      <c r="B56" s="1431"/>
      <c r="D56" s="1476"/>
      <c r="E56" s="1477"/>
      <c r="F56" s="1469"/>
      <c r="G56" s="1342"/>
      <c r="H56" s="1343"/>
      <c r="I56" s="1386"/>
      <c r="J56" s="1328"/>
      <c r="K56" s="1345"/>
      <c r="L56" s="1383" t="s">
        <v>1392</v>
      </c>
      <c r="M56" s="1496" t="s">
        <v>1409</v>
      </c>
      <c r="N56" s="1488"/>
      <c r="O56" s="1349"/>
      <c r="P56" s="1350"/>
      <c r="Q56" s="1351"/>
      <c r="R56" s="1351"/>
      <c r="S56" s="1398"/>
      <c r="T56" s="1398"/>
      <c r="U56" s="1399"/>
      <c r="V56" s="1354"/>
      <c r="W56" s="1355"/>
      <c r="X56" s="1354"/>
      <c r="Y56" s="1349"/>
      <c r="Z56" s="1356">
        <f>SUM(Z58,Z57)</f>
        <v>140000</v>
      </c>
    </row>
    <row r="57" spans="1:26" s="1462" customFormat="1" ht="15.75" customHeight="1">
      <c r="A57" s="1446"/>
      <c r="B57" s="1431"/>
      <c r="D57" s="1476"/>
      <c r="E57" s="1477"/>
      <c r="F57" s="1469"/>
      <c r="G57" s="1342"/>
      <c r="H57" s="1343"/>
      <c r="I57" s="1386"/>
      <c r="J57" s="1328"/>
      <c r="K57" s="1345"/>
      <c r="L57" s="1494"/>
      <c r="M57" s="1496" t="s">
        <v>1395</v>
      </c>
      <c r="N57" s="1488">
        <v>10000</v>
      </c>
      <c r="O57" s="1349" t="s">
        <v>1389</v>
      </c>
      <c r="P57" s="1350" t="s">
        <v>906</v>
      </c>
      <c r="Q57" s="1351">
        <v>10</v>
      </c>
      <c r="R57" s="1351" t="s">
        <v>1390</v>
      </c>
      <c r="S57" s="1398"/>
      <c r="T57" s="1398"/>
      <c r="U57" s="1399"/>
      <c r="V57" s="1354"/>
      <c r="W57" s="1355"/>
      <c r="X57" s="1354"/>
      <c r="Y57" s="1349" t="s">
        <v>1391</v>
      </c>
      <c r="Z57" s="1356">
        <f>N57*Q57</f>
        <v>100000</v>
      </c>
    </row>
    <row r="58" spans="1:26" s="1462" customFormat="1" ht="15.75" customHeight="1">
      <c r="A58" s="1446"/>
      <c r="B58" s="1431"/>
      <c r="D58" s="1476"/>
      <c r="E58" s="1477"/>
      <c r="F58" s="1469"/>
      <c r="G58" s="1342"/>
      <c r="H58" s="1343"/>
      <c r="I58" s="1386"/>
      <c r="J58" s="1361"/>
      <c r="K58" s="1345"/>
      <c r="L58" s="1494"/>
      <c r="M58" s="1496" t="s">
        <v>1410</v>
      </c>
      <c r="N58" s="1488">
        <v>10000</v>
      </c>
      <c r="O58" s="1349" t="s">
        <v>1389</v>
      </c>
      <c r="P58" s="1350" t="s">
        <v>906</v>
      </c>
      <c r="Q58" s="1351">
        <v>4</v>
      </c>
      <c r="R58" s="1351" t="s">
        <v>1397</v>
      </c>
      <c r="S58" s="1398"/>
      <c r="T58" s="1398"/>
      <c r="U58" s="1399"/>
      <c r="V58" s="1354"/>
      <c r="W58" s="1355"/>
      <c r="X58" s="1354"/>
      <c r="Y58" s="1349" t="s">
        <v>1391</v>
      </c>
      <c r="Z58" s="1356">
        <f>N58*Q58</f>
        <v>40000</v>
      </c>
    </row>
    <row r="59" spans="1:26" s="1354" customFormat="1" ht="15.75" customHeight="1">
      <c r="A59" s="1474"/>
      <c r="B59" s="1431"/>
      <c r="C59" s="1338"/>
      <c r="D59" s="1476"/>
      <c r="E59" s="1477"/>
      <c r="F59" s="1402" t="s">
        <v>1411</v>
      </c>
      <c r="G59" s="1325">
        <v>1220</v>
      </c>
      <c r="H59" s="1326">
        <f>Z59/1000</f>
        <v>1900</v>
      </c>
      <c r="I59" s="1327">
        <f>(H59-G59)</f>
        <v>680</v>
      </c>
      <c r="J59" s="1328">
        <f>(H59/G59*100)-100</f>
        <v>55.73770491803279</v>
      </c>
      <c r="K59" s="1329"/>
      <c r="L59" s="1479"/>
      <c r="M59" s="1480"/>
      <c r="N59" s="1481"/>
      <c r="O59" s="1333"/>
      <c r="P59" s="1334"/>
      <c r="Q59" s="1335"/>
      <c r="R59" s="1335"/>
      <c r="S59" s="1393"/>
      <c r="T59" s="1393"/>
      <c r="U59" s="1394"/>
      <c r="V59" s="1338"/>
      <c r="W59" s="1339"/>
      <c r="X59" s="1338"/>
      <c r="Y59" s="1338"/>
      <c r="Z59" s="1497">
        <f>Z60+Z66+Z68</f>
        <v>1900000</v>
      </c>
    </row>
    <row r="60" spans="1:26" s="1354" customFormat="1" ht="15.75" customHeight="1">
      <c r="A60" s="1474"/>
      <c r="B60" s="1431"/>
      <c r="D60" s="1476"/>
      <c r="F60" s="1412" t="s">
        <v>1412</v>
      </c>
      <c r="G60" s="1342"/>
      <c r="H60" s="1343"/>
      <c r="I60" s="1344"/>
      <c r="J60" s="1328"/>
      <c r="K60" s="1345"/>
      <c r="L60" s="1383" t="s">
        <v>1392</v>
      </c>
      <c r="M60" s="1498" t="s">
        <v>1413</v>
      </c>
      <c r="N60" s="1499"/>
      <c r="O60" s="1415"/>
      <c r="P60" s="1416"/>
      <c r="Q60" s="1417"/>
      <c r="R60" s="1417"/>
      <c r="S60" s="1500"/>
      <c r="T60" s="1500"/>
      <c r="U60" s="1501"/>
      <c r="V60" s="1418"/>
      <c r="W60" s="1419"/>
      <c r="X60" s="1418"/>
      <c r="Y60" s="1418"/>
      <c r="Z60" s="1420">
        <f>SUM(Z61:Z65)</f>
        <v>800000</v>
      </c>
    </row>
    <row r="61" spans="1:26" s="1354" customFormat="1" ht="15.75" customHeight="1">
      <c r="A61" s="1474"/>
      <c r="B61" s="1431"/>
      <c r="D61" s="1476"/>
      <c r="F61" s="1341"/>
      <c r="G61" s="1342"/>
      <c r="H61" s="1343"/>
      <c r="I61" s="1344"/>
      <c r="J61" s="1328"/>
      <c r="K61" s="1345"/>
      <c r="L61" s="1494"/>
      <c r="M61" s="1498" t="s">
        <v>1414</v>
      </c>
      <c r="N61" s="1499">
        <v>40000</v>
      </c>
      <c r="O61" s="1415" t="s">
        <v>1389</v>
      </c>
      <c r="P61" s="1416" t="s">
        <v>906</v>
      </c>
      <c r="Q61" s="1417">
        <v>2</v>
      </c>
      <c r="R61" s="1417" t="s">
        <v>1390</v>
      </c>
      <c r="S61" s="1500"/>
      <c r="T61" s="1500"/>
      <c r="U61" s="1501"/>
      <c r="V61" s="1418"/>
      <c r="W61" s="1419"/>
      <c r="X61" s="1418"/>
      <c r="Y61" s="1415" t="s">
        <v>1391</v>
      </c>
      <c r="Z61" s="1420">
        <f>SUM(N61*Q61)</f>
        <v>80000</v>
      </c>
    </row>
    <row r="62" spans="1:26" s="1354" customFormat="1" ht="15.75" customHeight="1" thickBot="1">
      <c r="A62" s="1685"/>
      <c r="B62" s="1686"/>
      <c r="C62" s="1687"/>
      <c r="D62" s="1688"/>
      <c r="E62" s="1687"/>
      <c r="F62" s="1706"/>
      <c r="G62" s="1691"/>
      <c r="H62" s="1692"/>
      <c r="I62" s="1707"/>
      <c r="J62" s="1694"/>
      <c r="K62" s="1695"/>
      <c r="L62" s="1708"/>
      <c r="M62" s="1709" t="s">
        <v>1415</v>
      </c>
      <c r="N62" s="1710">
        <v>30000</v>
      </c>
      <c r="O62" s="1711" t="s">
        <v>1389</v>
      </c>
      <c r="P62" s="1712" t="s">
        <v>906</v>
      </c>
      <c r="Q62" s="1713">
        <v>2</v>
      </c>
      <c r="R62" s="1713" t="s">
        <v>1390</v>
      </c>
      <c r="S62" s="1711" t="s">
        <v>906</v>
      </c>
      <c r="T62" s="1714">
        <v>3</v>
      </c>
      <c r="U62" s="1715" t="s">
        <v>1397</v>
      </c>
      <c r="V62" s="1716"/>
      <c r="W62" s="1717"/>
      <c r="X62" s="1716"/>
      <c r="Y62" s="1711" t="s">
        <v>1391</v>
      </c>
      <c r="Z62" s="1718">
        <f>N62*Q62*T62</f>
        <v>180000</v>
      </c>
    </row>
    <row r="63" spans="1:26" s="1354" customFormat="1" ht="15.75" customHeight="1">
      <c r="A63" s="1474"/>
      <c r="B63" s="1431"/>
      <c r="D63" s="1476"/>
      <c r="F63" s="1341"/>
      <c r="G63" s="1342"/>
      <c r="H63" s="1343"/>
      <c r="I63" s="1344"/>
      <c r="J63" s="1328"/>
      <c r="K63" s="1345"/>
      <c r="L63" s="1494"/>
      <c r="M63" s="1498" t="s">
        <v>1416</v>
      </c>
      <c r="N63" s="1499">
        <v>20000</v>
      </c>
      <c r="O63" s="1415" t="s">
        <v>1389</v>
      </c>
      <c r="P63" s="1416" t="s">
        <v>906</v>
      </c>
      <c r="Q63" s="1417">
        <v>2</v>
      </c>
      <c r="R63" s="1417" t="s">
        <v>1390</v>
      </c>
      <c r="S63" s="1415" t="s">
        <v>906</v>
      </c>
      <c r="T63" s="1500">
        <v>3</v>
      </c>
      <c r="U63" s="1501" t="s">
        <v>1397</v>
      </c>
      <c r="V63" s="1418"/>
      <c r="W63" s="1419"/>
      <c r="X63" s="1418"/>
      <c r="Y63" s="1415" t="s">
        <v>1391</v>
      </c>
      <c r="Z63" s="1420">
        <f>N63*Q63*T63</f>
        <v>120000</v>
      </c>
    </row>
    <row r="64" spans="1:27" s="1354" customFormat="1" ht="15.75" customHeight="1">
      <c r="A64" s="1474"/>
      <c r="B64" s="1431"/>
      <c r="D64" s="1476"/>
      <c r="F64" s="1341"/>
      <c r="G64" s="1342"/>
      <c r="H64" s="1343"/>
      <c r="I64" s="1344"/>
      <c r="J64" s="1328"/>
      <c r="K64" s="1345"/>
      <c r="L64" s="1494"/>
      <c r="M64" s="1498" t="s">
        <v>1417</v>
      </c>
      <c r="N64" s="1499">
        <v>10000</v>
      </c>
      <c r="O64" s="1415" t="s">
        <v>1389</v>
      </c>
      <c r="P64" s="1416" t="s">
        <v>906</v>
      </c>
      <c r="Q64" s="1417">
        <v>6</v>
      </c>
      <c r="R64" s="1417" t="s">
        <v>1390</v>
      </c>
      <c r="S64" s="1415" t="s">
        <v>906</v>
      </c>
      <c r="T64" s="1500">
        <v>5</v>
      </c>
      <c r="U64" s="1501" t="s">
        <v>1397</v>
      </c>
      <c r="V64" s="1418"/>
      <c r="W64" s="1419"/>
      <c r="X64" s="1418"/>
      <c r="Y64" s="1415" t="s">
        <v>1391</v>
      </c>
      <c r="Z64" s="1420">
        <f>N64*Q64*T64</f>
        <v>300000</v>
      </c>
      <c r="AA64" s="1354" t="s">
        <v>1562</v>
      </c>
    </row>
    <row r="65" spans="1:26" s="1354" customFormat="1" ht="15.75" customHeight="1">
      <c r="A65" s="1474"/>
      <c r="B65" s="1431"/>
      <c r="C65" s="1338"/>
      <c r="D65" s="1476"/>
      <c r="E65" s="1477"/>
      <c r="F65" s="1341"/>
      <c r="G65" s="1342"/>
      <c r="H65" s="1343"/>
      <c r="I65" s="1344"/>
      <c r="J65" s="1328"/>
      <c r="K65" s="1345"/>
      <c r="L65" s="1494"/>
      <c r="M65" s="1498" t="s">
        <v>1418</v>
      </c>
      <c r="N65" s="1499">
        <v>10000</v>
      </c>
      <c r="O65" s="1415" t="s">
        <v>1389</v>
      </c>
      <c r="P65" s="1416" t="s">
        <v>906</v>
      </c>
      <c r="Q65" s="1417">
        <v>12</v>
      </c>
      <c r="R65" s="1417" t="s">
        <v>1397</v>
      </c>
      <c r="S65" s="1416" t="s">
        <v>1419</v>
      </c>
      <c r="T65" s="1500">
        <v>1</v>
      </c>
      <c r="U65" s="1501" t="s">
        <v>1390</v>
      </c>
      <c r="V65" s="1418"/>
      <c r="W65" s="1419"/>
      <c r="X65" s="1418"/>
      <c r="Y65" s="1415" t="s">
        <v>26</v>
      </c>
      <c r="Z65" s="1420">
        <f>N65*Q65</f>
        <v>120000</v>
      </c>
    </row>
    <row r="66" spans="1:26" s="1354" customFormat="1" ht="15.75" customHeight="1">
      <c r="A66" s="1474"/>
      <c r="B66" s="1431"/>
      <c r="D66" s="1476"/>
      <c r="E66" s="1477"/>
      <c r="F66" s="1341"/>
      <c r="G66" s="1342"/>
      <c r="H66" s="1343" t="s">
        <v>1420</v>
      </c>
      <c r="I66" s="1386"/>
      <c r="J66" s="1328"/>
      <c r="K66" s="1345"/>
      <c r="L66" s="1383" t="s">
        <v>1392</v>
      </c>
      <c r="M66" s="1498" t="s">
        <v>1421</v>
      </c>
      <c r="N66" s="1499"/>
      <c r="O66" s="1415"/>
      <c r="P66" s="1416"/>
      <c r="Q66" s="1417"/>
      <c r="R66" s="1417"/>
      <c r="S66" s="1500"/>
      <c r="T66" s="1500"/>
      <c r="U66" s="1501"/>
      <c r="V66" s="1418"/>
      <c r="W66" s="1419"/>
      <c r="X66" s="1418"/>
      <c r="Y66" s="1418"/>
      <c r="Z66" s="1420">
        <f>Z67</f>
        <v>600000</v>
      </c>
    </row>
    <row r="67" spans="1:26" s="1354" customFormat="1" ht="15.75" customHeight="1">
      <c r="A67" s="1474"/>
      <c r="B67" s="1431"/>
      <c r="C67" s="1338"/>
      <c r="D67" s="1476"/>
      <c r="E67" s="1477"/>
      <c r="F67" s="1469"/>
      <c r="G67" s="1342"/>
      <c r="H67" s="1343"/>
      <c r="I67" s="1386"/>
      <c r="J67" s="1328"/>
      <c r="K67" s="1345"/>
      <c r="L67" s="1494"/>
      <c r="M67" s="1498" t="s">
        <v>1422</v>
      </c>
      <c r="N67" s="1499">
        <v>30000</v>
      </c>
      <c r="O67" s="1415" t="s">
        <v>1389</v>
      </c>
      <c r="P67" s="1416" t="s">
        <v>906</v>
      </c>
      <c r="Q67" s="1417">
        <v>10</v>
      </c>
      <c r="R67" s="1417" t="s">
        <v>1397</v>
      </c>
      <c r="S67" s="1416" t="s">
        <v>906</v>
      </c>
      <c r="T67" s="1500">
        <v>2</v>
      </c>
      <c r="U67" s="1501" t="s">
        <v>1390</v>
      </c>
      <c r="V67" s="1418"/>
      <c r="W67" s="1419"/>
      <c r="X67" s="1418"/>
      <c r="Y67" s="1415" t="s">
        <v>1391</v>
      </c>
      <c r="Z67" s="1420">
        <f>N67*Q67*T67</f>
        <v>600000</v>
      </c>
    </row>
    <row r="68" spans="1:26" s="1354" customFormat="1" ht="15.75" customHeight="1">
      <c r="A68" s="1474"/>
      <c r="B68" s="1431"/>
      <c r="D68" s="1476"/>
      <c r="E68" s="1477"/>
      <c r="F68" s="1469"/>
      <c r="G68" s="1342"/>
      <c r="H68" s="1343" t="s">
        <v>1420</v>
      </c>
      <c r="I68" s="1386"/>
      <c r="J68" s="1328"/>
      <c r="K68" s="1345"/>
      <c r="L68" s="1383" t="s">
        <v>1392</v>
      </c>
      <c r="M68" s="1498" t="s">
        <v>1423</v>
      </c>
      <c r="N68" s="1499"/>
      <c r="O68" s="1415"/>
      <c r="P68" s="1416"/>
      <c r="Q68" s="1417"/>
      <c r="R68" s="1417"/>
      <c r="S68" s="1416"/>
      <c r="T68" s="1500"/>
      <c r="U68" s="1501"/>
      <c r="V68" s="1418"/>
      <c r="W68" s="1419"/>
      <c r="X68" s="1418"/>
      <c r="Y68" s="1415" t="s">
        <v>1420</v>
      </c>
      <c r="Z68" s="1420">
        <f>Z69</f>
        <v>500000</v>
      </c>
    </row>
    <row r="69" spans="1:26" s="1354" customFormat="1" ht="15.75" customHeight="1">
      <c r="A69" s="1474"/>
      <c r="B69" s="1431"/>
      <c r="D69" s="1476"/>
      <c r="E69" s="1477"/>
      <c r="F69" s="1469"/>
      <c r="G69" s="1342"/>
      <c r="H69" s="1343"/>
      <c r="I69" s="1386"/>
      <c r="J69" s="1361"/>
      <c r="K69" s="1345"/>
      <c r="L69" s="1494"/>
      <c r="M69" s="1498" t="s">
        <v>1424</v>
      </c>
      <c r="N69" s="1499">
        <v>100000</v>
      </c>
      <c r="O69" s="1415" t="s">
        <v>1389</v>
      </c>
      <c r="P69" s="1416" t="s">
        <v>906</v>
      </c>
      <c r="Q69" s="1417">
        <v>5</v>
      </c>
      <c r="R69" s="1417" t="s">
        <v>1401</v>
      </c>
      <c r="S69" s="1416" t="s">
        <v>906</v>
      </c>
      <c r="T69" s="1500">
        <v>1</v>
      </c>
      <c r="U69" s="1501" t="s">
        <v>1390</v>
      </c>
      <c r="V69" s="1418"/>
      <c r="W69" s="1419"/>
      <c r="X69" s="1418"/>
      <c r="Y69" s="1415" t="s">
        <v>1391</v>
      </c>
      <c r="Z69" s="1420">
        <f>N69*Q69*T69</f>
        <v>500000</v>
      </c>
    </row>
    <row r="70" spans="1:26" s="1354" customFormat="1" ht="15.75" customHeight="1">
      <c r="A70" s="1502"/>
      <c r="B70" s="1503"/>
      <c r="D70" s="1476"/>
      <c r="E70" s="1477"/>
      <c r="F70" s="1402" t="s">
        <v>1425</v>
      </c>
      <c r="G70" s="1325">
        <v>1268</v>
      </c>
      <c r="H70" s="1326">
        <f>Z70/1000</f>
        <v>1573</v>
      </c>
      <c r="I70" s="1327">
        <f>(H70-G70)</f>
        <v>305</v>
      </c>
      <c r="J70" s="1328">
        <f>(H70/G70*100)-100</f>
        <v>24.05362776025237</v>
      </c>
      <c r="K70" s="1329"/>
      <c r="L70" s="1479"/>
      <c r="M70" s="1480"/>
      <c r="N70" s="1481"/>
      <c r="O70" s="1333"/>
      <c r="P70" s="1334"/>
      <c r="Q70" s="1335"/>
      <c r="R70" s="1335"/>
      <c r="S70" s="1393"/>
      <c r="T70" s="1393"/>
      <c r="U70" s="1394"/>
      <c r="V70" s="1338"/>
      <c r="W70" s="1339"/>
      <c r="X70" s="1338"/>
      <c r="Y70" s="1338"/>
      <c r="Z70" s="1340">
        <f>SUM(Z72:Z81)</f>
        <v>1573000</v>
      </c>
    </row>
    <row r="71" spans="1:26" s="1354" customFormat="1" ht="15.75" customHeight="1">
      <c r="A71" s="1502"/>
      <c r="B71" s="1503"/>
      <c r="D71" s="1476"/>
      <c r="E71" s="1477"/>
      <c r="F71" s="1469"/>
      <c r="G71" s="1342"/>
      <c r="H71" s="1343"/>
      <c r="I71" s="1386"/>
      <c r="J71" s="1328"/>
      <c r="K71" s="1345"/>
      <c r="L71" s="1383" t="s">
        <v>1392</v>
      </c>
      <c r="M71" s="1498" t="s">
        <v>1426</v>
      </c>
      <c r="N71" s="1499"/>
      <c r="O71" s="1415"/>
      <c r="P71" s="1416"/>
      <c r="Q71" s="1417"/>
      <c r="R71" s="1417"/>
      <c r="S71" s="1500"/>
      <c r="T71" s="1500"/>
      <c r="U71" s="1501"/>
      <c r="V71" s="1418"/>
      <c r="W71" s="1419"/>
      <c r="X71" s="1418"/>
      <c r="Y71" s="1418"/>
      <c r="Z71" s="1420"/>
    </row>
    <row r="72" spans="1:26" s="1354" customFormat="1" ht="15.75" customHeight="1">
      <c r="A72" s="1474"/>
      <c r="B72" s="1431"/>
      <c r="D72" s="1476"/>
      <c r="E72" s="1475"/>
      <c r="F72" s="1469"/>
      <c r="G72" s="1342"/>
      <c r="H72" s="1504"/>
      <c r="I72" s="1386"/>
      <c r="J72" s="1328"/>
      <c r="K72" s="1505"/>
      <c r="L72" s="1346"/>
      <c r="M72" s="1498" t="s">
        <v>1427</v>
      </c>
      <c r="N72" s="1499">
        <v>20000</v>
      </c>
      <c r="O72" s="1415" t="s">
        <v>1389</v>
      </c>
      <c r="P72" s="1416" t="s">
        <v>906</v>
      </c>
      <c r="Q72" s="1417">
        <v>1</v>
      </c>
      <c r="R72" s="1417" t="s">
        <v>1390</v>
      </c>
      <c r="S72" s="1500"/>
      <c r="T72" s="1500"/>
      <c r="U72" s="1501"/>
      <c r="V72" s="1418"/>
      <c r="W72" s="1419"/>
      <c r="X72" s="1418"/>
      <c r="Y72" s="1415" t="s">
        <v>1391</v>
      </c>
      <c r="Z72" s="1420">
        <f>N72*Q72</f>
        <v>20000</v>
      </c>
    </row>
    <row r="73" spans="1:26" s="1354" customFormat="1" ht="15.75" customHeight="1">
      <c r="A73" s="1474"/>
      <c r="B73" s="1431"/>
      <c r="D73" s="1476"/>
      <c r="E73" s="1477"/>
      <c r="F73" s="1506"/>
      <c r="G73" s="1342"/>
      <c r="H73" s="1343"/>
      <c r="I73" s="1386"/>
      <c r="J73" s="1507"/>
      <c r="K73" s="1490"/>
      <c r="L73" s="1346"/>
      <c r="M73" s="1508" t="s">
        <v>1428</v>
      </c>
      <c r="N73" s="1499">
        <v>8000</v>
      </c>
      <c r="O73" s="1415" t="s">
        <v>1389</v>
      </c>
      <c r="P73" s="1416" t="s">
        <v>906</v>
      </c>
      <c r="Q73" s="1417">
        <v>40</v>
      </c>
      <c r="R73" s="1417" t="s">
        <v>1397</v>
      </c>
      <c r="S73" s="1416" t="s">
        <v>906</v>
      </c>
      <c r="T73" s="1500">
        <v>1</v>
      </c>
      <c r="U73" s="1501" t="s">
        <v>1390</v>
      </c>
      <c r="V73" s="1418"/>
      <c r="W73" s="1419"/>
      <c r="X73" s="1418"/>
      <c r="Y73" s="1415" t="s">
        <v>1391</v>
      </c>
      <c r="Z73" s="1420">
        <f aca="true" t="shared" si="2" ref="Z73:Z81">N73*Q73*T73</f>
        <v>320000</v>
      </c>
    </row>
    <row r="74" spans="1:26" s="1354" customFormat="1" ht="15.75" customHeight="1">
      <c r="A74" s="1474"/>
      <c r="B74" s="1431"/>
      <c r="D74" s="1476"/>
      <c r="E74" s="1475"/>
      <c r="F74" s="1506"/>
      <c r="G74" s="1342"/>
      <c r="H74" s="1343"/>
      <c r="I74" s="1386"/>
      <c r="J74" s="1507"/>
      <c r="K74" s="1490"/>
      <c r="L74" s="1346"/>
      <c r="M74" s="1508" t="s">
        <v>1395</v>
      </c>
      <c r="N74" s="1499">
        <v>1500</v>
      </c>
      <c r="O74" s="1415" t="s">
        <v>1389</v>
      </c>
      <c r="P74" s="1416" t="s">
        <v>906</v>
      </c>
      <c r="Q74" s="1417">
        <v>40</v>
      </c>
      <c r="R74" s="1417" t="s">
        <v>1397</v>
      </c>
      <c r="S74" s="1416" t="s">
        <v>906</v>
      </c>
      <c r="T74" s="1500">
        <v>2</v>
      </c>
      <c r="U74" s="1501" t="s">
        <v>1390</v>
      </c>
      <c r="V74" s="1416"/>
      <c r="W74" s="1509"/>
      <c r="X74" s="1418"/>
      <c r="Y74" s="1415" t="s">
        <v>1391</v>
      </c>
      <c r="Z74" s="1420">
        <f>N74*Q74*T74</f>
        <v>120000</v>
      </c>
    </row>
    <row r="75" spans="1:26" s="1354" customFormat="1" ht="15.75" customHeight="1">
      <c r="A75" s="1474"/>
      <c r="B75" s="1431"/>
      <c r="D75" s="1476"/>
      <c r="E75" s="1477"/>
      <c r="F75" s="1506"/>
      <c r="G75" s="1342"/>
      <c r="H75" s="1343"/>
      <c r="I75" s="1386"/>
      <c r="J75" s="1507"/>
      <c r="K75" s="1490"/>
      <c r="L75" s="1346"/>
      <c r="M75" s="1508" t="s">
        <v>1429</v>
      </c>
      <c r="N75" s="1499">
        <v>250000</v>
      </c>
      <c r="O75" s="1415" t="s">
        <v>1389</v>
      </c>
      <c r="P75" s="1416" t="s">
        <v>906</v>
      </c>
      <c r="Q75" s="1417">
        <v>1</v>
      </c>
      <c r="R75" s="1417" t="s">
        <v>1405</v>
      </c>
      <c r="S75" s="1416" t="s">
        <v>906</v>
      </c>
      <c r="T75" s="1500">
        <v>1</v>
      </c>
      <c r="U75" s="1501" t="s">
        <v>1390</v>
      </c>
      <c r="V75" s="1418"/>
      <c r="W75" s="1419"/>
      <c r="X75" s="1418"/>
      <c r="Y75" s="1415" t="s">
        <v>1391</v>
      </c>
      <c r="Z75" s="1420">
        <f t="shared" si="2"/>
        <v>250000</v>
      </c>
    </row>
    <row r="76" spans="1:26" s="1354" customFormat="1" ht="15.75" customHeight="1">
      <c r="A76" s="1474"/>
      <c r="B76" s="1431"/>
      <c r="D76" s="1476"/>
      <c r="E76" s="1477"/>
      <c r="F76" s="1506"/>
      <c r="G76" s="1342"/>
      <c r="H76" s="1343"/>
      <c r="I76" s="1386"/>
      <c r="J76" s="1507"/>
      <c r="K76" s="1490"/>
      <c r="L76" s="1346"/>
      <c r="M76" s="1508" t="s">
        <v>1430</v>
      </c>
      <c r="N76" s="1499">
        <v>10000</v>
      </c>
      <c r="O76" s="1415" t="s">
        <v>1389</v>
      </c>
      <c r="P76" s="1416" t="s">
        <v>906</v>
      </c>
      <c r="Q76" s="1417">
        <v>40</v>
      </c>
      <c r="R76" s="1417" t="s">
        <v>1397</v>
      </c>
      <c r="S76" s="1416" t="s">
        <v>906</v>
      </c>
      <c r="T76" s="1500">
        <v>1</v>
      </c>
      <c r="U76" s="1501" t="s">
        <v>1390</v>
      </c>
      <c r="V76" s="1418"/>
      <c r="W76" s="1419"/>
      <c r="X76" s="1418"/>
      <c r="Y76" s="1418"/>
      <c r="Z76" s="1420">
        <f t="shared" si="2"/>
        <v>400000</v>
      </c>
    </row>
    <row r="77" spans="1:26" s="1354" customFormat="1" ht="15.75" customHeight="1">
      <c r="A77" s="1474"/>
      <c r="B77" s="1431"/>
      <c r="D77" s="1476"/>
      <c r="E77" s="1477"/>
      <c r="F77" s="1469"/>
      <c r="G77" s="1342"/>
      <c r="H77" s="1343"/>
      <c r="I77" s="1386"/>
      <c r="J77" s="1510"/>
      <c r="K77" s="1345"/>
      <c r="L77" s="1346"/>
      <c r="M77" s="1508" t="s">
        <v>1431</v>
      </c>
      <c r="N77" s="1499">
        <v>23000</v>
      </c>
      <c r="O77" s="1415" t="s">
        <v>1389</v>
      </c>
      <c r="P77" s="1416" t="s">
        <v>906</v>
      </c>
      <c r="Q77" s="1417">
        <v>1</v>
      </c>
      <c r="R77" s="1417" t="s">
        <v>1390</v>
      </c>
      <c r="S77" s="1416" t="s">
        <v>906</v>
      </c>
      <c r="T77" s="1500">
        <v>1</v>
      </c>
      <c r="U77" s="1501" t="s">
        <v>1390</v>
      </c>
      <c r="V77" s="1418"/>
      <c r="W77" s="1419"/>
      <c r="X77" s="1418"/>
      <c r="Y77" s="1415" t="s">
        <v>1391</v>
      </c>
      <c r="Z77" s="1420">
        <f t="shared" si="2"/>
        <v>23000</v>
      </c>
    </row>
    <row r="78" spans="1:26" s="1354" customFormat="1" ht="15.75" customHeight="1">
      <c r="A78" s="1474"/>
      <c r="B78" s="1431"/>
      <c r="D78" s="1476"/>
      <c r="E78" s="1477"/>
      <c r="F78" s="1469"/>
      <c r="G78" s="1342"/>
      <c r="H78" s="1343"/>
      <c r="I78" s="1386"/>
      <c r="J78" s="1510"/>
      <c r="K78" s="1345"/>
      <c r="L78" s="1494"/>
      <c r="M78" s="1508" t="s">
        <v>1408</v>
      </c>
      <c r="N78" s="1499">
        <v>10000</v>
      </c>
      <c r="O78" s="1415" t="s">
        <v>1389</v>
      </c>
      <c r="P78" s="1416" t="s">
        <v>906</v>
      </c>
      <c r="Q78" s="1417">
        <v>3</v>
      </c>
      <c r="R78" s="1417" t="s">
        <v>1397</v>
      </c>
      <c r="S78" s="1416" t="s">
        <v>906</v>
      </c>
      <c r="T78" s="1500">
        <v>1</v>
      </c>
      <c r="U78" s="1501" t="s">
        <v>1390</v>
      </c>
      <c r="V78" s="1418"/>
      <c r="W78" s="1419"/>
      <c r="X78" s="1418"/>
      <c r="Y78" s="1415" t="s">
        <v>1391</v>
      </c>
      <c r="Z78" s="1420">
        <f t="shared" si="2"/>
        <v>30000</v>
      </c>
    </row>
    <row r="79" spans="1:26" s="1354" customFormat="1" ht="15.75" customHeight="1">
      <c r="A79" s="1474"/>
      <c r="B79" s="1431"/>
      <c r="D79" s="1476"/>
      <c r="E79" s="1477"/>
      <c r="F79" s="1469"/>
      <c r="G79" s="1342"/>
      <c r="H79" s="1343"/>
      <c r="I79" s="1386"/>
      <c r="J79" s="1510"/>
      <c r="K79" s="1345"/>
      <c r="L79" s="1494"/>
      <c r="M79" s="1508" t="s">
        <v>1432</v>
      </c>
      <c r="N79" s="1499">
        <v>20000</v>
      </c>
      <c r="O79" s="1415" t="s">
        <v>1389</v>
      </c>
      <c r="P79" s="1416" t="s">
        <v>906</v>
      </c>
      <c r="Q79" s="1417">
        <v>3</v>
      </c>
      <c r="R79" s="1417" t="s">
        <v>1397</v>
      </c>
      <c r="S79" s="1416" t="s">
        <v>906</v>
      </c>
      <c r="T79" s="1500">
        <v>1</v>
      </c>
      <c r="U79" s="1501" t="s">
        <v>1390</v>
      </c>
      <c r="V79" s="1418"/>
      <c r="W79" s="1419"/>
      <c r="X79" s="1418"/>
      <c r="Y79" s="1415" t="s">
        <v>1391</v>
      </c>
      <c r="Z79" s="1420">
        <f t="shared" si="2"/>
        <v>60000</v>
      </c>
    </row>
    <row r="80" spans="1:26" s="1354" customFormat="1" ht="15.75" customHeight="1">
      <c r="A80" s="1474"/>
      <c r="B80" s="1431"/>
      <c r="D80" s="1476"/>
      <c r="E80" s="1477"/>
      <c r="F80" s="1469"/>
      <c r="G80" s="1342"/>
      <c r="H80" s="1343"/>
      <c r="I80" s="1386"/>
      <c r="J80" s="1510"/>
      <c r="K80" s="1345"/>
      <c r="L80" s="1494" t="s">
        <v>970</v>
      </c>
      <c r="M80" s="1508" t="s">
        <v>1433</v>
      </c>
      <c r="N80" s="1499"/>
      <c r="O80" s="1415"/>
      <c r="P80" s="1416"/>
      <c r="Q80" s="1417"/>
      <c r="R80" s="1417"/>
      <c r="S80" s="1416"/>
      <c r="T80" s="1500"/>
      <c r="U80" s="1501"/>
      <c r="V80" s="1418"/>
      <c r="W80" s="1419"/>
      <c r="X80" s="1418"/>
      <c r="Y80" s="1415"/>
      <c r="Z80" s="1420"/>
    </row>
    <row r="81" spans="1:26" s="1354" customFormat="1" ht="15.75" customHeight="1">
      <c r="A81" s="1474"/>
      <c r="B81" s="1431"/>
      <c r="D81" s="1476"/>
      <c r="E81" s="1477"/>
      <c r="F81" s="1375"/>
      <c r="G81" s="1342"/>
      <c r="H81" s="1343"/>
      <c r="I81" s="1386"/>
      <c r="J81" s="1361"/>
      <c r="K81" s="1345"/>
      <c r="L81" s="1494"/>
      <c r="M81" s="1498" t="s">
        <v>1434</v>
      </c>
      <c r="N81" s="1499">
        <v>35000</v>
      </c>
      <c r="O81" s="1415" t="s">
        <v>1389</v>
      </c>
      <c r="P81" s="1416" t="s">
        <v>906</v>
      </c>
      <c r="Q81" s="1417">
        <v>2</v>
      </c>
      <c r="R81" s="1417" t="s">
        <v>1397</v>
      </c>
      <c r="S81" s="1416" t="s">
        <v>906</v>
      </c>
      <c r="T81" s="1500">
        <v>5</v>
      </c>
      <c r="U81" s="1501" t="s">
        <v>1390</v>
      </c>
      <c r="V81" s="1418"/>
      <c r="W81" s="1419"/>
      <c r="X81" s="1418"/>
      <c r="Y81" s="1415" t="s">
        <v>1391</v>
      </c>
      <c r="Z81" s="1420">
        <f t="shared" si="2"/>
        <v>350000</v>
      </c>
    </row>
    <row r="82" spans="1:26" s="1354" customFormat="1" ht="15.75" customHeight="1">
      <c r="A82" s="1474"/>
      <c r="B82" s="1431"/>
      <c r="D82" s="1476"/>
      <c r="E82" s="1477"/>
      <c r="F82" s="1412" t="s">
        <v>1401</v>
      </c>
      <c r="G82" s="1325">
        <v>1620</v>
      </c>
      <c r="H82" s="1326">
        <f>Z82/1000</f>
        <v>1737.5</v>
      </c>
      <c r="I82" s="1327">
        <f>(H82-G82)</f>
        <v>117.5</v>
      </c>
      <c r="J82" s="1328">
        <f>(H82/G82*100)-100</f>
        <v>7.253086419753089</v>
      </c>
      <c r="K82" s="1505"/>
      <c r="L82" s="1511"/>
      <c r="M82" s="1480"/>
      <c r="N82" s="1512"/>
      <c r="O82" s="1447"/>
      <c r="P82" s="1334"/>
      <c r="Q82" s="1334"/>
      <c r="R82" s="1334"/>
      <c r="S82" s="1513"/>
      <c r="T82" s="1513"/>
      <c r="U82" s="1514"/>
      <c r="V82" s="1338"/>
      <c r="W82" s="1339"/>
      <c r="X82" s="1338"/>
      <c r="Y82" s="1333"/>
      <c r="Z82" s="1340">
        <f>SUM(Z83:Z88)</f>
        <v>1737500</v>
      </c>
    </row>
    <row r="83" spans="1:26" s="1354" customFormat="1" ht="15.75" customHeight="1">
      <c r="A83" s="1474"/>
      <c r="B83" s="1431"/>
      <c r="D83" s="1476"/>
      <c r="E83" s="1477"/>
      <c r="F83" s="1412" t="s">
        <v>1435</v>
      </c>
      <c r="G83" s="1342"/>
      <c r="H83" s="1343"/>
      <c r="I83" s="1386"/>
      <c r="J83" s="1328"/>
      <c r="K83" s="1505"/>
      <c r="L83" s="1515" t="s">
        <v>1392</v>
      </c>
      <c r="M83" s="1487" t="s">
        <v>1435</v>
      </c>
      <c r="N83" s="1488"/>
      <c r="O83" s="1349"/>
      <c r="P83" s="1350"/>
      <c r="Q83" s="1351"/>
      <c r="R83" s="1351"/>
      <c r="S83" s="1398"/>
      <c r="T83" s="1398"/>
      <c r="U83" s="1399"/>
      <c r="W83" s="1355"/>
      <c r="Y83" s="1349"/>
      <c r="Z83" s="1356"/>
    </row>
    <row r="84" spans="1:26" s="1354" customFormat="1" ht="15.75" customHeight="1">
      <c r="A84" s="1474"/>
      <c r="B84" s="1431"/>
      <c r="D84" s="1476"/>
      <c r="E84" s="1477"/>
      <c r="F84" s="1469"/>
      <c r="G84" s="1342"/>
      <c r="H84" s="1343"/>
      <c r="I84" s="1386"/>
      <c r="J84" s="1328"/>
      <c r="K84" s="1505"/>
      <c r="L84" s="1516"/>
      <c r="M84" s="1487" t="s">
        <v>1399</v>
      </c>
      <c r="N84" s="1488">
        <v>200000</v>
      </c>
      <c r="O84" s="1349" t="s">
        <v>1389</v>
      </c>
      <c r="P84" s="1350" t="s">
        <v>906</v>
      </c>
      <c r="Q84" s="1351">
        <v>1</v>
      </c>
      <c r="R84" s="1351" t="s">
        <v>1390</v>
      </c>
      <c r="S84" s="1398"/>
      <c r="T84" s="1398"/>
      <c r="U84" s="1399"/>
      <c r="W84" s="1355"/>
      <c r="Y84" s="1349" t="s">
        <v>1391</v>
      </c>
      <c r="Z84" s="1356">
        <f>N84*Q84</f>
        <v>200000</v>
      </c>
    </row>
    <row r="85" spans="1:26" s="1354" customFormat="1" ht="15.75" customHeight="1">
      <c r="A85" s="1474"/>
      <c r="B85" s="1431"/>
      <c r="D85" s="1476"/>
      <c r="E85" s="1477"/>
      <c r="F85" s="1469"/>
      <c r="G85" s="1342"/>
      <c r="H85" s="1343"/>
      <c r="I85" s="1386"/>
      <c r="J85" s="1328"/>
      <c r="K85" s="1505"/>
      <c r="L85" s="1516"/>
      <c r="M85" s="1487" t="s">
        <v>1402</v>
      </c>
      <c r="N85" s="1488">
        <v>20000</v>
      </c>
      <c r="O85" s="1349" t="s">
        <v>1389</v>
      </c>
      <c r="P85" s="1350" t="s">
        <v>906</v>
      </c>
      <c r="Q85" s="1351">
        <v>65</v>
      </c>
      <c r="R85" s="1351" t="s">
        <v>1397</v>
      </c>
      <c r="S85" s="1398"/>
      <c r="T85" s="1398"/>
      <c r="U85" s="1399"/>
      <c r="W85" s="1355"/>
      <c r="Y85" s="1349" t="s">
        <v>1391</v>
      </c>
      <c r="Z85" s="1356">
        <f>N85*Q85</f>
        <v>1300000</v>
      </c>
    </row>
    <row r="86" spans="1:26" s="1354" customFormat="1" ht="15.75" customHeight="1">
      <c r="A86" s="1474"/>
      <c r="B86" s="1431"/>
      <c r="C86" s="1338"/>
      <c r="D86" s="1476"/>
      <c r="E86" s="1477"/>
      <c r="F86" s="1469"/>
      <c r="G86" s="1342"/>
      <c r="H86" s="1343"/>
      <c r="I86" s="1386"/>
      <c r="J86" s="1328"/>
      <c r="K86" s="1505"/>
      <c r="L86" s="1516"/>
      <c r="M86" s="1487" t="s">
        <v>1395</v>
      </c>
      <c r="N86" s="1488">
        <v>1500</v>
      </c>
      <c r="O86" s="1349" t="s">
        <v>1389</v>
      </c>
      <c r="P86" s="1350" t="s">
        <v>906</v>
      </c>
      <c r="Q86" s="1351">
        <v>65</v>
      </c>
      <c r="R86" s="1351" t="s">
        <v>1397</v>
      </c>
      <c r="S86" s="1398"/>
      <c r="T86" s="1398"/>
      <c r="U86" s="1399"/>
      <c r="W86" s="1355"/>
      <c r="Y86" s="1349" t="s">
        <v>1391</v>
      </c>
      <c r="Z86" s="1356">
        <f>N86*Q86</f>
        <v>97500</v>
      </c>
    </row>
    <row r="87" spans="1:26" s="1354" customFormat="1" ht="15.75" customHeight="1">
      <c r="A87" s="1474"/>
      <c r="B87" s="1431"/>
      <c r="C87" s="1338"/>
      <c r="D87" s="1476"/>
      <c r="E87" s="1477"/>
      <c r="F87" s="1469"/>
      <c r="G87" s="1342"/>
      <c r="H87" s="1343"/>
      <c r="I87" s="1386"/>
      <c r="J87" s="1328"/>
      <c r="K87" s="1505"/>
      <c r="L87" s="1516"/>
      <c r="M87" s="1487" t="s">
        <v>1407</v>
      </c>
      <c r="N87" s="1517">
        <v>100000</v>
      </c>
      <c r="O87" s="1489" t="s">
        <v>1389</v>
      </c>
      <c r="P87" s="1350" t="s">
        <v>906</v>
      </c>
      <c r="Q87" s="1350">
        <v>1</v>
      </c>
      <c r="R87" s="1350" t="s">
        <v>1390</v>
      </c>
      <c r="S87" s="1518"/>
      <c r="T87" s="1518"/>
      <c r="U87" s="1519"/>
      <c r="W87" s="1355"/>
      <c r="Y87" s="1349" t="s">
        <v>1391</v>
      </c>
      <c r="Z87" s="1356">
        <f>N87*Q87</f>
        <v>100000</v>
      </c>
    </row>
    <row r="88" spans="1:26" s="1354" customFormat="1" ht="15.75" customHeight="1">
      <c r="A88" s="1474"/>
      <c r="B88" s="1431"/>
      <c r="D88" s="1476"/>
      <c r="E88" s="1477"/>
      <c r="F88" s="1469"/>
      <c r="G88" s="1342"/>
      <c r="H88" s="1343"/>
      <c r="I88" s="1386"/>
      <c r="J88" s="1361"/>
      <c r="K88" s="1505"/>
      <c r="L88" s="1520"/>
      <c r="M88" s="1521" t="s">
        <v>1410</v>
      </c>
      <c r="N88" s="1522">
        <v>10000</v>
      </c>
      <c r="O88" s="1380" t="s">
        <v>1389</v>
      </c>
      <c r="P88" s="1367" t="s">
        <v>906</v>
      </c>
      <c r="Q88" s="1367">
        <v>4</v>
      </c>
      <c r="R88" s="1367" t="s">
        <v>1397</v>
      </c>
      <c r="S88" s="1523"/>
      <c r="T88" s="1523"/>
      <c r="U88" s="1524"/>
      <c r="V88" s="1371"/>
      <c r="W88" s="1372"/>
      <c r="X88" s="1371"/>
      <c r="Y88" s="1366" t="s">
        <v>1391</v>
      </c>
      <c r="Z88" s="1373">
        <f>N88*Q88</f>
        <v>40000</v>
      </c>
    </row>
    <row r="89" spans="1:26" s="1354" customFormat="1" ht="15.75" customHeight="1">
      <c r="A89" s="1474"/>
      <c r="B89" s="1431"/>
      <c r="C89" s="1338"/>
      <c r="D89" s="1476"/>
      <c r="E89" s="1475"/>
      <c r="F89" s="1525" t="s">
        <v>1436</v>
      </c>
      <c r="G89" s="1326">
        <v>350</v>
      </c>
      <c r="H89" s="1326">
        <f>Z89/1000</f>
        <v>250</v>
      </c>
      <c r="I89" s="1327">
        <f>(H89-G89)</f>
        <v>-100</v>
      </c>
      <c r="J89" s="1328">
        <v>0</v>
      </c>
      <c r="K89" s="1329"/>
      <c r="L89" s="1383"/>
      <c r="M89" s="1347"/>
      <c r="N89" s="1348"/>
      <c r="O89" s="1349"/>
      <c r="P89" s="1350"/>
      <c r="Q89" s="1351"/>
      <c r="R89" s="1351"/>
      <c r="T89" s="1355"/>
      <c r="U89" s="1355"/>
      <c r="W89" s="1355"/>
      <c r="Z89" s="1385">
        <f>SUM(Z90:Z93)</f>
        <v>250000</v>
      </c>
    </row>
    <row r="90" spans="1:26" s="1354" customFormat="1" ht="15.75" customHeight="1">
      <c r="A90" s="1474"/>
      <c r="B90" s="1431"/>
      <c r="D90" s="1476"/>
      <c r="E90" s="1477"/>
      <c r="F90" s="1341"/>
      <c r="G90" s="1343"/>
      <c r="H90" s="1343"/>
      <c r="I90" s="1344"/>
      <c r="J90" s="1328"/>
      <c r="K90" s="1345"/>
      <c r="L90" s="1383" t="s">
        <v>1392</v>
      </c>
      <c r="M90" s="1413" t="s">
        <v>1437</v>
      </c>
      <c r="N90" s="1414">
        <v>50000</v>
      </c>
      <c r="O90" s="1415" t="s">
        <v>1389</v>
      </c>
      <c r="P90" s="1416" t="s">
        <v>906</v>
      </c>
      <c r="Q90" s="1417">
        <v>1</v>
      </c>
      <c r="R90" s="1417" t="s">
        <v>1390</v>
      </c>
      <c r="S90" s="1418"/>
      <c r="T90" s="1419"/>
      <c r="U90" s="1419"/>
      <c r="V90" s="1418"/>
      <c r="W90" s="1419"/>
      <c r="X90" s="1418"/>
      <c r="Y90" s="1415" t="s">
        <v>1391</v>
      </c>
      <c r="Z90" s="1420">
        <f>N90*Q90</f>
        <v>50000</v>
      </c>
    </row>
    <row r="91" spans="1:26" s="1354" customFormat="1" ht="15.75" customHeight="1" thickBot="1">
      <c r="A91" s="1685"/>
      <c r="B91" s="1686"/>
      <c r="C91" s="1687"/>
      <c r="D91" s="1688"/>
      <c r="E91" s="1689"/>
      <c r="F91" s="1706"/>
      <c r="G91" s="1692"/>
      <c r="H91" s="1692"/>
      <c r="I91" s="1707"/>
      <c r="J91" s="1694"/>
      <c r="K91" s="1695"/>
      <c r="L91" s="1696"/>
      <c r="M91" s="1719" t="s">
        <v>1438</v>
      </c>
      <c r="N91" s="1720">
        <v>50000</v>
      </c>
      <c r="O91" s="1711" t="s">
        <v>1389</v>
      </c>
      <c r="P91" s="1712" t="s">
        <v>906</v>
      </c>
      <c r="Q91" s="1713">
        <v>1</v>
      </c>
      <c r="R91" s="1713" t="s">
        <v>1390</v>
      </c>
      <c r="S91" s="1716"/>
      <c r="T91" s="1717"/>
      <c r="U91" s="1717"/>
      <c r="V91" s="1716"/>
      <c r="W91" s="1717"/>
      <c r="X91" s="1716"/>
      <c r="Y91" s="1711" t="s">
        <v>1391</v>
      </c>
      <c r="Z91" s="1718">
        <f aca="true" t="shared" si="3" ref="Z91:Z96">N91*Q91</f>
        <v>50000</v>
      </c>
    </row>
    <row r="92" spans="1:26" s="1354" customFormat="1" ht="15.75" customHeight="1">
      <c r="A92" s="1474"/>
      <c r="B92" s="1431"/>
      <c r="D92" s="1476"/>
      <c r="E92" s="1477"/>
      <c r="F92" s="1341"/>
      <c r="G92" s="1343"/>
      <c r="H92" s="1343"/>
      <c r="I92" s="1344"/>
      <c r="J92" s="1328"/>
      <c r="K92" s="1345"/>
      <c r="L92" s="1383"/>
      <c r="M92" s="1413" t="s">
        <v>1439</v>
      </c>
      <c r="N92" s="1414">
        <v>50000</v>
      </c>
      <c r="O92" s="1415" t="s">
        <v>1389</v>
      </c>
      <c r="P92" s="1416" t="s">
        <v>906</v>
      </c>
      <c r="Q92" s="1417">
        <v>1</v>
      </c>
      <c r="R92" s="1417" t="s">
        <v>1390</v>
      </c>
      <c r="S92" s="1418"/>
      <c r="T92" s="1419"/>
      <c r="U92" s="1419"/>
      <c r="V92" s="1418"/>
      <c r="W92" s="1419"/>
      <c r="X92" s="1418"/>
      <c r="Y92" s="1415" t="s">
        <v>1391</v>
      </c>
      <c r="Z92" s="1420">
        <f t="shared" si="3"/>
        <v>50000</v>
      </c>
    </row>
    <row r="93" spans="1:26" s="1354" customFormat="1" ht="15.75" customHeight="1">
      <c r="A93" s="1474"/>
      <c r="B93" s="1431"/>
      <c r="D93" s="1476"/>
      <c r="E93" s="1477"/>
      <c r="F93" s="1341"/>
      <c r="G93" s="1343"/>
      <c r="H93" s="1343"/>
      <c r="I93" s="1344"/>
      <c r="J93" s="1328"/>
      <c r="K93" s="1345"/>
      <c r="L93" s="1383"/>
      <c r="M93" s="1413" t="s">
        <v>1407</v>
      </c>
      <c r="N93" s="1414">
        <v>100000</v>
      </c>
      <c r="O93" s="1415" t="s">
        <v>1389</v>
      </c>
      <c r="P93" s="1416" t="s">
        <v>906</v>
      </c>
      <c r="Q93" s="1417">
        <v>1</v>
      </c>
      <c r="R93" s="1417" t="s">
        <v>1390</v>
      </c>
      <c r="S93" s="1418"/>
      <c r="T93" s="1419"/>
      <c r="U93" s="1419"/>
      <c r="V93" s="1418"/>
      <c r="W93" s="1419"/>
      <c r="X93" s="1418"/>
      <c r="Y93" s="1415" t="s">
        <v>1391</v>
      </c>
      <c r="Z93" s="1420">
        <f t="shared" si="3"/>
        <v>100000</v>
      </c>
    </row>
    <row r="94" spans="1:26" s="1354" customFormat="1" ht="15.75" customHeight="1">
      <c r="A94" s="1474"/>
      <c r="B94" s="1431"/>
      <c r="D94" s="1476"/>
      <c r="E94" s="1477"/>
      <c r="F94" s="1525" t="s">
        <v>1440</v>
      </c>
      <c r="G94" s="1326">
        <v>200</v>
      </c>
      <c r="H94" s="1326">
        <f>Z94/1000</f>
        <v>200</v>
      </c>
      <c r="I94" s="1327">
        <f>(H94-G94)</f>
        <v>0</v>
      </c>
      <c r="J94" s="1387">
        <v>0</v>
      </c>
      <c r="K94" s="1329"/>
      <c r="L94" s="1403"/>
      <c r="M94" s="1526"/>
      <c r="N94" s="1338"/>
      <c r="O94" s="1338"/>
      <c r="P94" s="1338"/>
      <c r="Q94" s="1338"/>
      <c r="R94" s="1338"/>
      <c r="S94" s="1338"/>
      <c r="T94" s="1338"/>
      <c r="U94" s="1339"/>
      <c r="V94" s="1338"/>
      <c r="W94" s="1339"/>
      <c r="X94" s="1338"/>
      <c r="Y94" s="1338"/>
      <c r="Z94" s="1340">
        <f>SUM(Z95:Z96)</f>
        <v>200000</v>
      </c>
    </row>
    <row r="95" spans="1:26" s="1354" customFormat="1" ht="15.75" customHeight="1">
      <c r="A95" s="1474"/>
      <c r="B95" s="1431"/>
      <c r="D95" s="1476"/>
      <c r="E95" s="1477"/>
      <c r="F95" s="1469" t="s">
        <v>1441</v>
      </c>
      <c r="G95" s="1343"/>
      <c r="H95" s="1343"/>
      <c r="I95" s="1344"/>
      <c r="J95" s="1328"/>
      <c r="K95" s="1345"/>
      <c r="L95" s="1527" t="s">
        <v>1392</v>
      </c>
      <c r="M95" s="1528" t="s">
        <v>1395</v>
      </c>
      <c r="N95" s="1529">
        <v>50000</v>
      </c>
      <c r="O95" s="1530" t="s">
        <v>1389</v>
      </c>
      <c r="P95" s="1397" t="s">
        <v>906</v>
      </c>
      <c r="Q95" s="1531">
        <v>2</v>
      </c>
      <c r="R95" s="1531" t="s">
        <v>1390</v>
      </c>
      <c r="T95" s="1355"/>
      <c r="U95" s="1355"/>
      <c r="W95" s="1355"/>
      <c r="Y95" s="1349" t="s">
        <v>1391</v>
      </c>
      <c r="Z95" s="1356">
        <f t="shared" si="3"/>
        <v>100000</v>
      </c>
    </row>
    <row r="96" spans="1:26" s="1354" customFormat="1" ht="15.75" customHeight="1">
      <c r="A96" s="1474"/>
      <c r="B96" s="1431"/>
      <c r="D96" s="1476"/>
      <c r="E96" s="1477"/>
      <c r="F96" s="1357"/>
      <c r="G96" s="1359"/>
      <c r="H96" s="1359"/>
      <c r="I96" s="1360"/>
      <c r="J96" s="1361"/>
      <c r="K96" s="1362"/>
      <c r="L96" s="1532"/>
      <c r="M96" s="1533" t="s">
        <v>1407</v>
      </c>
      <c r="N96" s="1534">
        <v>50000</v>
      </c>
      <c r="O96" s="1535" t="s">
        <v>1389</v>
      </c>
      <c r="P96" s="1400" t="s">
        <v>906</v>
      </c>
      <c r="Q96" s="1536">
        <v>2</v>
      </c>
      <c r="R96" s="1536" t="s">
        <v>1390</v>
      </c>
      <c r="S96" s="1371"/>
      <c r="T96" s="1372"/>
      <c r="U96" s="1372"/>
      <c r="V96" s="1371"/>
      <c r="W96" s="1372"/>
      <c r="X96" s="1371"/>
      <c r="Y96" s="1366" t="s">
        <v>1391</v>
      </c>
      <c r="Z96" s="1373">
        <f t="shared" si="3"/>
        <v>100000</v>
      </c>
    </row>
    <row r="97" spans="1:26" s="1354" customFormat="1" ht="15.75" customHeight="1">
      <c r="A97" s="1474"/>
      <c r="B97" s="1431"/>
      <c r="D97" s="1476"/>
      <c r="E97" s="1477"/>
      <c r="F97" s="1525" t="s">
        <v>1442</v>
      </c>
      <c r="G97" s="1326">
        <v>3223</v>
      </c>
      <c r="H97" s="1326">
        <f>Z97/1000</f>
        <v>3150.5</v>
      </c>
      <c r="I97" s="1327">
        <f>(H97-G97)</f>
        <v>-72.5</v>
      </c>
      <c r="J97" s="1387">
        <v>0</v>
      </c>
      <c r="K97" s="1537"/>
      <c r="L97" s="1403"/>
      <c r="M97" s="1538"/>
      <c r="N97" s="1338"/>
      <c r="O97" s="1338"/>
      <c r="P97" s="1338"/>
      <c r="Q97" s="1338"/>
      <c r="R97" s="1338"/>
      <c r="S97" s="1338"/>
      <c r="T97" s="1338"/>
      <c r="U97" s="1539"/>
      <c r="V97" s="1338"/>
      <c r="W97" s="1339"/>
      <c r="X97" s="1338"/>
      <c r="Y97" s="1338"/>
      <c r="Z97" s="1340">
        <f>SUM(Z98:Z104)</f>
        <v>3150500</v>
      </c>
    </row>
    <row r="98" spans="1:26" s="1354" customFormat="1" ht="15.75" customHeight="1">
      <c r="A98" s="1474"/>
      <c r="B98" s="1431"/>
      <c r="D98" s="1476"/>
      <c r="E98" s="1477"/>
      <c r="F98" s="1469" t="s">
        <v>1443</v>
      </c>
      <c r="G98" s="1343"/>
      <c r="H98" s="1343"/>
      <c r="I98" s="1344"/>
      <c r="J98" s="1328"/>
      <c r="K98" s="1505"/>
      <c r="L98" s="1527" t="s">
        <v>1392</v>
      </c>
      <c r="M98" s="1540" t="s">
        <v>1444</v>
      </c>
      <c r="N98" s="1529">
        <v>150000</v>
      </c>
      <c r="O98" s="1530" t="s">
        <v>1389</v>
      </c>
      <c r="P98" s="1397" t="s">
        <v>906</v>
      </c>
      <c r="Q98" s="1531">
        <v>12</v>
      </c>
      <c r="R98" s="1531" t="s">
        <v>1390</v>
      </c>
      <c r="S98" s="1397" t="s">
        <v>906</v>
      </c>
      <c r="T98" s="1541">
        <v>1</v>
      </c>
      <c r="U98" s="1542" t="s">
        <v>1397</v>
      </c>
      <c r="W98" s="1355"/>
      <c r="Y98" s="1349" t="s">
        <v>1391</v>
      </c>
      <c r="Z98" s="1356">
        <f>N98*Q98*T98</f>
        <v>1800000</v>
      </c>
    </row>
    <row r="99" spans="1:26" s="1354" customFormat="1" ht="15.75" customHeight="1">
      <c r="A99" s="1474"/>
      <c r="B99" s="1431"/>
      <c r="D99" s="1476"/>
      <c r="E99" s="1477"/>
      <c r="F99" s="1543" t="s">
        <v>1445</v>
      </c>
      <c r="G99" s="1343"/>
      <c r="H99" s="1343"/>
      <c r="I99" s="1344"/>
      <c r="J99" s="1328"/>
      <c r="K99" s="1505"/>
      <c r="L99" s="1527"/>
      <c r="M99" s="1540" t="s">
        <v>1446</v>
      </c>
      <c r="N99" s="1529">
        <v>50000</v>
      </c>
      <c r="O99" s="1530" t="s">
        <v>1389</v>
      </c>
      <c r="P99" s="1397" t="s">
        <v>906</v>
      </c>
      <c r="Q99" s="1531">
        <v>12</v>
      </c>
      <c r="R99" s="1531" t="s">
        <v>1390</v>
      </c>
      <c r="S99" s="1397" t="s">
        <v>906</v>
      </c>
      <c r="T99" s="1541">
        <v>1</v>
      </c>
      <c r="U99" s="1542" t="s">
        <v>1397</v>
      </c>
      <c r="W99" s="1355"/>
      <c r="Y99" s="1349"/>
      <c r="Z99" s="1356">
        <f>N99*Q99*T99</f>
        <v>600000</v>
      </c>
    </row>
    <row r="100" spans="1:26" s="1354" customFormat="1" ht="15.75" customHeight="1">
      <c r="A100" s="1474"/>
      <c r="B100" s="1431"/>
      <c r="D100" s="1476"/>
      <c r="E100" s="1477"/>
      <c r="F100" s="1543"/>
      <c r="G100" s="1343"/>
      <c r="H100" s="1343"/>
      <c r="I100" s="1344"/>
      <c r="J100" s="1328"/>
      <c r="K100" s="1505"/>
      <c r="L100" s="1527"/>
      <c r="M100" s="1540" t="s">
        <v>1447</v>
      </c>
      <c r="N100" s="1529">
        <v>30000</v>
      </c>
      <c r="O100" s="1530" t="s">
        <v>1389</v>
      </c>
      <c r="P100" s="1397" t="s">
        <v>906</v>
      </c>
      <c r="Q100" s="1531">
        <v>12</v>
      </c>
      <c r="R100" s="1531" t="s">
        <v>1390</v>
      </c>
      <c r="S100" s="1397"/>
      <c r="T100" s="1541"/>
      <c r="U100" s="1542"/>
      <c r="W100" s="1355"/>
      <c r="Y100" s="1349"/>
      <c r="Z100" s="1356">
        <f>N100*Q100</f>
        <v>360000</v>
      </c>
    </row>
    <row r="101" spans="1:26" s="1354" customFormat="1" ht="15.75" customHeight="1">
      <c r="A101" s="1474"/>
      <c r="B101" s="1431"/>
      <c r="D101" s="1476"/>
      <c r="E101" s="1477"/>
      <c r="F101" s="1543"/>
      <c r="G101" s="1343"/>
      <c r="H101" s="1343"/>
      <c r="I101" s="1344"/>
      <c r="J101" s="1328"/>
      <c r="K101" s="1505"/>
      <c r="L101" s="1527"/>
      <c r="M101" s="1540" t="s">
        <v>1448</v>
      </c>
      <c r="N101" s="1529">
        <v>10000</v>
      </c>
      <c r="O101" s="1530" t="s">
        <v>1389</v>
      </c>
      <c r="P101" s="1397" t="s">
        <v>906</v>
      </c>
      <c r="Q101" s="1531">
        <v>1</v>
      </c>
      <c r="R101" s="1531" t="s">
        <v>1390</v>
      </c>
      <c r="S101" s="1397" t="s">
        <v>906</v>
      </c>
      <c r="T101" s="1541">
        <v>4</v>
      </c>
      <c r="U101" s="1542" t="s">
        <v>1397</v>
      </c>
      <c r="W101" s="1355"/>
      <c r="Y101" s="1349" t="s">
        <v>1391</v>
      </c>
      <c r="Z101" s="1356">
        <f>N101*Q101*T101</f>
        <v>40000</v>
      </c>
    </row>
    <row r="102" spans="1:26" s="1354" customFormat="1" ht="15.75" customHeight="1">
      <c r="A102" s="1474"/>
      <c r="B102" s="1431"/>
      <c r="D102" s="1476"/>
      <c r="E102" s="1478"/>
      <c r="F102" s="1469"/>
      <c r="G102" s="1343"/>
      <c r="H102" s="1343"/>
      <c r="I102" s="1344"/>
      <c r="J102" s="1328"/>
      <c r="K102" s="1505"/>
      <c r="L102" s="1527"/>
      <c r="M102" s="1540" t="s">
        <v>1449</v>
      </c>
      <c r="N102" s="1529">
        <v>100000</v>
      </c>
      <c r="O102" s="1530" t="s">
        <v>1389</v>
      </c>
      <c r="P102" s="1397" t="s">
        <v>906</v>
      </c>
      <c r="Q102" s="1531">
        <v>1</v>
      </c>
      <c r="R102" s="1531" t="s">
        <v>1450</v>
      </c>
      <c r="S102" s="1397"/>
      <c r="T102" s="1541"/>
      <c r="U102" s="1542"/>
      <c r="W102" s="1355"/>
      <c r="Y102" s="1349" t="s">
        <v>1391</v>
      </c>
      <c r="Z102" s="1356">
        <f>N102*Q102</f>
        <v>100000</v>
      </c>
    </row>
    <row r="103" spans="1:26" s="1354" customFormat="1" ht="15.75" customHeight="1">
      <c r="A103" s="1474"/>
      <c r="B103" s="1431"/>
      <c r="D103" s="1476"/>
      <c r="E103" s="1477"/>
      <c r="F103" s="1469"/>
      <c r="G103" s="1343"/>
      <c r="H103" s="1343"/>
      <c r="I103" s="1344"/>
      <c r="J103" s="1328"/>
      <c r="K103" s="1505"/>
      <c r="L103" s="1527"/>
      <c r="M103" s="1540" t="s">
        <v>1395</v>
      </c>
      <c r="N103" s="1529">
        <v>15000</v>
      </c>
      <c r="O103" s="1530" t="s">
        <v>1389</v>
      </c>
      <c r="P103" s="1397" t="s">
        <v>906</v>
      </c>
      <c r="Q103" s="1531">
        <v>12</v>
      </c>
      <c r="R103" s="1531" t="s">
        <v>1390</v>
      </c>
      <c r="S103" s="1397"/>
      <c r="T103" s="1541"/>
      <c r="U103" s="1542"/>
      <c r="W103" s="1355"/>
      <c r="Y103" s="1349" t="s">
        <v>1391</v>
      </c>
      <c r="Z103" s="1356">
        <f>N103*Q103</f>
        <v>180000</v>
      </c>
    </row>
    <row r="104" spans="1:26" s="1354" customFormat="1" ht="15.75" customHeight="1">
      <c r="A104" s="1474"/>
      <c r="B104" s="1431"/>
      <c r="D104" s="1476"/>
      <c r="E104" s="1477"/>
      <c r="F104" s="1375"/>
      <c r="G104" s="1359"/>
      <c r="H104" s="1359"/>
      <c r="I104" s="1360"/>
      <c r="J104" s="1361"/>
      <c r="K104" s="1544"/>
      <c r="L104" s="1532"/>
      <c r="M104" s="1545" t="s">
        <v>1407</v>
      </c>
      <c r="N104" s="1534">
        <v>70500</v>
      </c>
      <c r="O104" s="1535" t="s">
        <v>1389</v>
      </c>
      <c r="P104" s="1400" t="s">
        <v>906</v>
      </c>
      <c r="Q104" s="1536">
        <v>1</v>
      </c>
      <c r="R104" s="1536" t="s">
        <v>1390</v>
      </c>
      <c r="S104" s="1400"/>
      <c r="T104" s="1546"/>
      <c r="U104" s="1547"/>
      <c r="V104" s="1371"/>
      <c r="W104" s="1372"/>
      <c r="X104" s="1371"/>
      <c r="Y104" s="1366" t="s">
        <v>1391</v>
      </c>
      <c r="Z104" s="1373">
        <f>N104*Q104</f>
        <v>70500</v>
      </c>
    </row>
    <row r="105" spans="1:26" s="1354" customFormat="1" ht="15.75" customHeight="1">
      <c r="A105" s="1502"/>
      <c r="B105" s="1431"/>
      <c r="D105" s="1548"/>
      <c r="F105" s="1506" t="s">
        <v>1451</v>
      </c>
      <c r="G105" s="1343">
        <v>2340</v>
      </c>
      <c r="H105" s="1343">
        <f>Z105/1000</f>
        <v>1500</v>
      </c>
      <c r="I105" s="1344">
        <f>(H105-G105)</f>
        <v>-840</v>
      </c>
      <c r="J105" s="1507">
        <f>(H105/G105*100)-100</f>
        <v>-35.8974358974359</v>
      </c>
      <c r="K105" s="1490"/>
      <c r="L105" s="1549"/>
      <c r="M105" s="1550"/>
      <c r="W105" s="1355"/>
      <c r="Z105" s="1385">
        <f>SUM(Z106:Z110)</f>
        <v>1500000</v>
      </c>
    </row>
    <row r="106" spans="1:26" s="1354" customFormat="1" ht="15.75" customHeight="1">
      <c r="A106" s="1502"/>
      <c r="B106" s="1431"/>
      <c r="D106" s="1548"/>
      <c r="F106" s="1506" t="s">
        <v>1452</v>
      </c>
      <c r="G106" s="1343"/>
      <c r="H106" s="1343"/>
      <c r="I106" s="1344"/>
      <c r="J106" s="1507"/>
      <c r="K106" s="1490"/>
      <c r="L106" s="1527" t="s">
        <v>1392</v>
      </c>
      <c r="M106" s="1528" t="s">
        <v>1453</v>
      </c>
      <c r="N106" s="1529">
        <v>200000</v>
      </c>
      <c r="O106" s="1530" t="s">
        <v>1389</v>
      </c>
      <c r="P106" s="1397" t="s">
        <v>906</v>
      </c>
      <c r="Q106" s="1531">
        <v>2</v>
      </c>
      <c r="R106" s="1531" t="s">
        <v>1454</v>
      </c>
      <c r="S106" s="1397" t="s">
        <v>906</v>
      </c>
      <c r="T106" s="1541">
        <v>2</v>
      </c>
      <c r="U106" s="1542" t="s">
        <v>1397</v>
      </c>
      <c r="W106" s="1355"/>
      <c r="Y106" s="1349" t="s">
        <v>1391</v>
      </c>
      <c r="Z106" s="1356">
        <f>N106*Q106*T106</f>
        <v>800000</v>
      </c>
    </row>
    <row r="107" spans="1:26" s="1354" customFormat="1" ht="15.75" customHeight="1">
      <c r="A107" s="1502"/>
      <c r="B107" s="1431"/>
      <c r="D107" s="1548"/>
      <c r="F107" s="1506"/>
      <c r="G107" s="1343"/>
      <c r="H107" s="1343"/>
      <c r="I107" s="1344"/>
      <c r="J107" s="1507"/>
      <c r="K107" s="1490"/>
      <c r="L107" s="1527"/>
      <c r="M107" s="1528" t="s">
        <v>1448</v>
      </c>
      <c r="N107" s="1529">
        <v>10000</v>
      </c>
      <c r="O107" s="1530" t="s">
        <v>1389</v>
      </c>
      <c r="P107" s="1397" t="s">
        <v>906</v>
      </c>
      <c r="Q107" s="1531">
        <v>2</v>
      </c>
      <c r="R107" s="1531" t="s">
        <v>1390</v>
      </c>
      <c r="S107" s="1397" t="s">
        <v>906</v>
      </c>
      <c r="T107" s="1541">
        <v>5</v>
      </c>
      <c r="U107" s="1542" t="s">
        <v>1397</v>
      </c>
      <c r="W107" s="1355"/>
      <c r="Y107" s="1349" t="s">
        <v>1391</v>
      </c>
      <c r="Z107" s="1356">
        <f>N107*Q107*T107</f>
        <v>100000</v>
      </c>
    </row>
    <row r="108" spans="1:26" s="1354" customFormat="1" ht="15.75" customHeight="1">
      <c r="A108" s="1502"/>
      <c r="B108" s="1431"/>
      <c r="D108" s="1548"/>
      <c r="F108" s="1506"/>
      <c r="G108" s="1343"/>
      <c r="H108" s="1343"/>
      <c r="I108" s="1344"/>
      <c r="J108" s="1507"/>
      <c r="K108" s="1490"/>
      <c r="L108" s="1527"/>
      <c r="M108" s="1528" t="s">
        <v>1449</v>
      </c>
      <c r="N108" s="1529">
        <v>200000</v>
      </c>
      <c r="O108" s="1530" t="s">
        <v>1389</v>
      </c>
      <c r="P108" s="1397" t="s">
        <v>906</v>
      </c>
      <c r="Q108" s="1531">
        <v>2</v>
      </c>
      <c r="R108" s="1531" t="s">
        <v>1390</v>
      </c>
      <c r="S108" s="1397"/>
      <c r="T108" s="1541"/>
      <c r="U108" s="1542"/>
      <c r="W108" s="1355"/>
      <c r="Y108" s="1349" t="s">
        <v>1391</v>
      </c>
      <c r="Z108" s="1356">
        <f>N108*Q108</f>
        <v>400000</v>
      </c>
    </row>
    <row r="109" spans="1:26" s="1354" customFormat="1" ht="15.75" customHeight="1">
      <c r="A109" s="1474"/>
      <c r="B109" s="1431"/>
      <c r="D109" s="1476"/>
      <c r="E109" s="1477"/>
      <c r="F109" s="1469"/>
      <c r="G109" s="1343"/>
      <c r="H109" s="1343"/>
      <c r="I109" s="1344"/>
      <c r="J109" s="1328"/>
      <c r="K109" s="1505"/>
      <c r="L109" s="1527"/>
      <c r="M109" s="1528" t="s">
        <v>1395</v>
      </c>
      <c r="N109" s="1529">
        <v>50000</v>
      </c>
      <c r="O109" s="1530" t="s">
        <v>1389</v>
      </c>
      <c r="P109" s="1397" t="s">
        <v>906</v>
      </c>
      <c r="Q109" s="1531">
        <v>2</v>
      </c>
      <c r="R109" s="1531" t="s">
        <v>1390</v>
      </c>
      <c r="S109" s="1397"/>
      <c r="T109" s="1541"/>
      <c r="U109" s="1542"/>
      <c r="W109" s="1355"/>
      <c r="Y109" s="1349" t="s">
        <v>1391</v>
      </c>
      <c r="Z109" s="1356">
        <f>N109*Q109</f>
        <v>100000</v>
      </c>
    </row>
    <row r="110" spans="1:26" s="1354" customFormat="1" ht="15.75" customHeight="1">
      <c r="A110" s="1474"/>
      <c r="B110" s="1431"/>
      <c r="D110" s="1476"/>
      <c r="E110" s="1477"/>
      <c r="F110" s="1375"/>
      <c r="G110" s="1359"/>
      <c r="H110" s="1359"/>
      <c r="I110" s="1360"/>
      <c r="J110" s="1361"/>
      <c r="K110" s="1544"/>
      <c r="L110" s="1532"/>
      <c r="M110" s="1545" t="s">
        <v>1407</v>
      </c>
      <c r="N110" s="1534">
        <v>50000</v>
      </c>
      <c r="O110" s="1535" t="s">
        <v>1389</v>
      </c>
      <c r="P110" s="1400" t="s">
        <v>906</v>
      </c>
      <c r="Q110" s="1536">
        <v>2</v>
      </c>
      <c r="R110" s="1536" t="s">
        <v>1390</v>
      </c>
      <c r="S110" s="1547"/>
      <c r="T110" s="1546"/>
      <c r="U110" s="1547"/>
      <c r="V110" s="1371"/>
      <c r="W110" s="1372"/>
      <c r="X110" s="1371"/>
      <c r="Y110" s="1366" t="s">
        <v>1391</v>
      </c>
      <c r="Z110" s="1373">
        <f>N110*Q110</f>
        <v>100000</v>
      </c>
    </row>
    <row r="111" spans="1:26" s="1354" customFormat="1" ht="15.75" customHeight="1">
      <c r="A111" s="1474"/>
      <c r="B111" s="1431"/>
      <c r="D111" s="1476"/>
      <c r="E111" s="1477"/>
      <c r="F111" s="1525" t="s">
        <v>1455</v>
      </c>
      <c r="G111" s="1326">
        <v>1675</v>
      </c>
      <c r="H111" s="1326">
        <v>2675</v>
      </c>
      <c r="I111" s="1551">
        <f>(H111-G111)</f>
        <v>1000</v>
      </c>
      <c r="J111" s="1387">
        <v>0</v>
      </c>
      <c r="K111" s="1552"/>
      <c r="L111" s="1374"/>
      <c r="M111" s="1553"/>
      <c r="N111" s="1554"/>
      <c r="O111" s="1555"/>
      <c r="P111" s="1392"/>
      <c r="Q111" s="1556"/>
      <c r="R111" s="1556"/>
      <c r="S111" s="1392"/>
      <c r="T111" s="1557"/>
      <c r="U111" s="1539"/>
      <c r="V111" s="1338"/>
      <c r="W111" s="1339"/>
      <c r="X111" s="1338"/>
      <c r="Y111" s="1338"/>
      <c r="Z111" s="1340">
        <f>SUM(Z112:Z112)</f>
        <v>2675000</v>
      </c>
    </row>
    <row r="112" spans="1:26" s="1354" customFormat="1" ht="15.75" customHeight="1">
      <c r="A112" s="1474"/>
      <c r="B112" s="1431"/>
      <c r="D112" s="1476"/>
      <c r="E112" s="1477"/>
      <c r="F112" s="1375" t="s">
        <v>1456</v>
      </c>
      <c r="G112" s="1343"/>
      <c r="H112" s="1343"/>
      <c r="I112" s="1558"/>
      <c r="J112" s="1328"/>
      <c r="K112" s="1559"/>
      <c r="L112" s="1383" t="s">
        <v>1392</v>
      </c>
      <c r="M112" s="1540" t="s">
        <v>1457</v>
      </c>
      <c r="N112" s="1529"/>
      <c r="O112" s="1530"/>
      <c r="P112" s="1397"/>
      <c r="Q112" s="1531"/>
      <c r="R112" s="1531"/>
      <c r="S112" s="1397"/>
      <c r="T112" s="1541"/>
      <c r="U112" s="1542"/>
      <c r="W112" s="1355"/>
      <c r="Y112" s="1349" t="s">
        <v>1391</v>
      </c>
      <c r="Z112" s="1356">
        <v>2675000</v>
      </c>
    </row>
    <row r="113" spans="1:26" s="1354" customFormat="1" ht="15.75" customHeight="1">
      <c r="A113" s="1474"/>
      <c r="B113" s="1431"/>
      <c r="D113" s="1476"/>
      <c r="E113" s="1477"/>
      <c r="F113" s="1469" t="s">
        <v>1458</v>
      </c>
      <c r="G113" s="1326">
        <v>1420</v>
      </c>
      <c r="H113" s="1326">
        <f>Z113/1000</f>
        <v>978</v>
      </c>
      <c r="I113" s="1327">
        <f>(H113-G113)</f>
        <v>-442</v>
      </c>
      <c r="J113" s="1387">
        <v>0</v>
      </c>
      <c r="K113" s="1329"/>
      <c r="L113" s="1330"/>
      <c r="M113" s="1553"/>
      <c r="N113" s="1554"/>
      <c r="O113" s="1555"/>
      <c r="P113" s="1392"/>
      <c r="Q113" s="1556"/>
      <c r="R113" s="1556"/>
      <c r="S113" s="1392"/>
      <c r="T113" s="1560"/>
      <c r="U113" s="1339"/>
      <c r="V113" s="1338"/>
      <c r="W113" s="1339"/>
      <c r="X113" s="1338"/>
      <c r="Y113" s="1338"/>
      <c r="Z113" s="1340">
        <f>SUM(Z114:Z118)</f>
        <v>978000</v>
      </c>
    </row>
    <row r="114" spans="1:26" s="1354" customFormat="1" ht="15.75" customHeight="1">
      <c r="A114" s="1474"/>
      <c r="B114" s="1431"/>
      <c r="D114" s="1476"/>
      <c r="E114" s="1477"/>
      <c r="F114" s="1469" t="s">
        <v>1459</v>
      </c>
      <c r="G114" s="1343"/>
      <c r="H114" s="1343"/>
      <c r="I114" s="1344"/>
      <c r="J114" s="1328"/>
      <c r="K114" s="1345"/>
      <c r="L114" s="1527" t="s">
        <v>1392</v>
      </c>
      <c r="M114" s="1540" t="s">
        <v>1399</v>
      </c>
      <c r="N114" s="1529">
        <v>50000</v>
      </c>
      <c r="O114" s="1530" t="s">
        <v>1389</v>
      </c>
      <c r="P114" s="1397" t="s">
        <v>906</v>
      </c>
      <c r="Q114" s="1531">
        <v>8</v>
      </c>
      <c r="R114" s="1531" t="s">
        <v>1390</v>
      </c>
      <c r="S114" s="1397" t="s">
        <v>906</v>
      </c>
      <c r="T114" s="1541">
        <v>1</v>
      </c>
      <c r="U114" s="1355" t="s">
        <v>1397</v>
      </c>
      <c r="W114" s="1355"/>
      <c r="Y114" s="1349" t="s">
        <v>1391</v>
      </c>
      <c r="Z114" s="1356">
        <f>N114*Q114*T114</f>
        <v>400000</v>
      </c>
    </row>
    <row r="115" spans="1:26" s="1354" customFormat="1" ht="15.75" customHeight="1">
      <c r="A115" s="1474"/>
      <c r="B115" s="1431"/>
      <c r="D115" s="1476"/>
      <c r="E115" s="1477"/>
      <c r="F115" s="1469" t="s">
        <v>1460</v>
      </c>
      <c r="G115" s="1343"/>
      <c r="H115" s="1343"/>
      <c r="I115" s="1344"/>
      <c r="J115" s="1328"/>
      <c r="K115" s="1345"/>
      <c r="L115" s="1527"/>
      <c r="M115" s="1540" t="s">
        <v>1461</v>
      </c>
      <c r="N115" s="1529">
        <v>80000</v>
      </c>
      <c r="O115" s="1530" t="s">
        <v>1389</v>
      </c>
      <c r="P115" s="1397" t="s">
        <v>906</v>
      </c>
      <c r="Q115" s="1531">
        <v>1</v>
      </c>
      <c r="R115" s="1531" t="s">
        <v>1390</v>
      </c>
      <c r="S115" s="1397"/>
      <c r="T115" s="1541"/>
      <c r="U115" s="1355"/>
      <c r="W115" s="1355"/>
      <c r="Y115" s="1349" t="s">
        <v>1391</v>
      </c>
      <c r="Z115" s="1356">
        <f>N115*Q115</f>
        <v>80000</v>
      </c>
    </row>
    <row r="116" spans="1:26" s="1354" customFormat="1" ht="15.75" customHeight="1">
      <c r="A116" s="1474"/>
      <c r="B116" s="1431"/>
      <c r="D116" s="1476"/>
      <c r="E116" s="1477"/>
      <c r="F116" s="1469"/>
      <c r="G116" s="1343"/>
      <c r="H116" s="1343"/>
      <c r="I116" s="1344"/>
      <c r="J116" s="1328"/>
      <c r="K116" s="1345"/>
      <c r="L116" s="1527"/>
      <c r="M116" s="1540" t="s">
        <v>1395</v>
      </c>
      <c r="N116" s="1529">
        <v>1500</v>
      </c>
      <c r="O116" s="1530" t="s">
        <v>1389</v>
      </c>
      <c r="P116" s="1397" t="s">
        <v>906</v>
      </c>
      <c r="Q116" s="1531">
        <v>8</v>
      </c>
      <c r="R116" s="1531" t="s">
        <v>1390</v>
      </c>
      <c r="S116" s="1397" t="s">
        <v>906</v>
      </c>
      <c r="T116" s="1541">
        <v>14</v>
      </c>
      <c r="U116" s="1355" t="s">
        <v>1397</v>
      </c>
      <c r="W116" s="1355"/>
      <c r="Y116" s="1349" t="s">
        <v>1391</v>
      </c>
      <c r="Z116" s="1356">
        <f>N116*Q116*T116</f>
        <v>168000</v>
      </c>
    </row>
    <row r="117" spans="1:26" s="1354" customFormat="1" ht="15.75" customHeight="1">
      <c r="A117" s="1474"/>
      <c r="B117" s="1431"/>
      <c r="D117" s="1476"/>
      <c r="E117" s="1477"/>
      <c r="F117" s="1469"/>
      <c r="G117" s="1343"/>
      <c r="H117" s="1343"/>
      <c r="I117" s="1344"/>
      <c r="J117" s="1328"/>
      <c r="K117" s="1345"/>
      <c r="L117" s="1527"/>
      <c r="M117" s="1540" t="s">
        <v>1407</v>
      </c>
      <c r="N117" s="1529">
        <v>50000</v>
      </c>
      <c r="O117" s="1530" t="s">
        <v>1389</v>
      </c>
      <c r="P117" s="1397" t="s">
        <v>906</v>
      </c>
      <c r="Q117" s="1531">
        <v>1</v>
      </c>
      <c r="R117" s="1531" t="s">
        <v>1390</v>
      </c>
      <c r="S117" s="1397"/>
      <c r="T117" s="1541"/>
      <c r="U117" s="1355"/>
      <c r="W117" s="1355"/>
      <c r="Y117" s="1349" t="s">
        <v>1391</v>
      </c>
      <c r="Z117" s="1356">
        <f>N117*Q117</f>
        <v>50000</v>
      </c>
    </row>
    <row r="118" spans="1:26" s="1354" customFormat="1" ht="15.75" customHeight="1">
      <c r="A118" s="1474"/>
      <c r="B118" s="1431"/>
      <c r="D118" s="1476"/>
      <c r="E118" s="1477"/>
      <c r="F118" s="1469"/>
      <c r="G118" s="1504"/>
      <c r="H118" s="1343"/>
      <c r="I118" s="1344"/>
      <c r="J118" s="1510"/>
      <c r="K118" s="1345"/>
      <c r="L118" s="1527"/>
      <c r="M118" s="1540" t="s">
        <v>1447</v>
      </c>
      <c r="N118" s="1529">
        <v>5000</v>
      </c>
      <c r="O118" s="1530" t="s">
        <v>1389</v>
      </c>
      <c r="P118" s="1397" t="s">
        <v>906</v>
      </c>
      <c r="Q118" s="1531">
        <v>8</v>
      </c>
      <c r="R118" s="1531" t="s">
        <v>1390</v>
      </c>
      <c r="S118" s="1397" t="s">
        <v>906</v>
      </c>
      <c r="T118" s="1541">
        <v>7</v>
      </c>
      <c r="U118" s="1355" t="s">
        <v>1462</v>
      </c>
      <c r="W118" s="1355"/>
      <c r="Y118" s="1349" t="s">
        <v>1391</v>
      </c>
      <c r="Z118" s="1356">
        <f>N118*Q118*T118</f>
        <v>280000</v>
      </c>
    </row>
    <row r="119" spans="1:26" s="1354" customFormat="1" ht="15.75" customHeight="1">
      <c r="A119" s="1474"/>
      <c r="B119" s="1431"/>
      <c r="D119" s="1476"/>
      <c r="E119" s="1477"/>
      <c r="F119" s="1525" t="s">
        <v>1463</v>
      </c>
      <c r="G119" s="1910">
        <v>2840</v>
      </c>
      <c r="H119" s="1326">
        <f>Z119/1000</f>
        <v>740</v>
      </c>
      <c r="I119" s="1551">
        <f>(H119-G119)</f>
        <v>-2100</v>
      </c>
      <c r="J119" s="1387">
        <v>0</v>
      </c>
      <c r="K119" s="1911"/>
      <c r="L119" s="1912"/>
      <c r="M119" s="1538"/>
      <c r="N119" s="1338"/>
      <c r="O119" s="1338"/>
      <c r="P119" s="1338"/>
      <c r="Q119" s="1338"/>
      <c r="R119" s="1338"/>
      <c r="S119" s="1334"/>
      <c r="T119" s="1337"/>
      <c r="U119" s="1339"/>
      <c r="V119" s="1338"/>
      <c r="W119" s="1339"/>
      <c r="X119" s="1338"/>
      <c r="Y119" s="1333"/>
      <c r="Z119" s="1468">
        <f>SUM(Z121:Z126)</f>
        <v>740000</v>
      </c>
    </row>
    <row r="120" spans="1:26" s="1354" customFormat="1" ht="15.75" customHeight="1" thickBot="1">
      <c r="A120" s="1685"/>
      <c r="B120" s="1686"/>
      <c r="C120" s="1687"/>
      <c r="D120" s="1688"/>
      <c r="E120" s="1687"/>
      <c r="F120" s="1690"/>
      <c r="G120" s="1691"/>
      <c r="H120" s="1904"/>
      <c r="I120" s="1905"/>
      <c r="J120" s="1694"/>
      <c r="K120" s="1906"/>
      <c r="L120" s="1907" t="s">
        <v>1313</v>
      </c>
      <c r="M120" s="1908" t="s">
        <v>1464</v>
      </c>
      <c r="N120" s="1687"/>
      <c r="O120" s="1687"/>
      <c r="P120" s="1687"/>
      <c r="Q120" s="1687"/>
      <c r="R120" s="1687"/>
      <c r="S120" s="1687"/>
      <c r="T120" s="1687"/>
      <c r="U120" s="1687"/>
      <c r="V120" s="1687"/>
      <c r="W120" s="1704"/>
      <c r="X120" s="1687"/>
      <c r="Y120" s="1687"/>
      <c r="Z120" s="1909"/>
    </row>
    <row r="121" spans="1:26" s="1354" customFormat="1" ht="15.75" customHeight="1">
      <c r="A121" s="1474"/>
      <c r="B121" s="1431"/>
      <c r="D121" s="1476"/>
      <c r="F121" s="1469"/>
      <c r="G121" s="1342"/>
      <c r="H121" s="1470"/>
      <c r="I121" s="1561"/>
      <c r="J121" s="1328"/>
      <c r="K121" s="1490"/>
      <c r="L121" s="1515"/>
      <c r="M121" s="1413" t="s">
        <v>1465</v>
      </c>
      <c r="N121" s="1414">
        <v>300000</v>
      </c>
      <c r="O121" s="1415" t="s">
        <v>1315</v>
      </c>
      <c r="P121" s="1416" t="s">
        <v>906</v>
      </c>
      <c r="Q121" s="1417">
        <v>1</v>
      </c>
      <c r="R121" s="1417" t="s">
        <v>1327</v>
      </c>
      <c r="S121" s="1416"/>
      <c r="T121" s="1492"/>
      <c r="U121" s="1419"/>
      <c r="V121" s="1418"/>
      <c r="W121" s="1419"/>
      <c r="X121" s="1418"/>
      <c r="Y121" s="1415" t="s">
        <v>1317</v>
      </c>
      <c r="Z121" s="1562">
        <f>N121*Q121</f>
        <v>300000</v>
      </c>
    </row>
    <row r="122" spans="1:26" s="1354" customFormat="1" ht="15.75" customHeight="1">
      <c r="A122" s="1474"/>
      <c r="B122" s="1431"/>
      <c r="D122" s="1476"/>
      <c r="F122" s="1469"/>
      <c r="G122" s="1342"/>
      <c r="H122" s="1470"/>
      <c r="I122" s="1561"/>
      <c r="J122" s="1328"/>
      <c r="K122" s="1490"/>
      <c r="L122" s="1527"/>
      <c r="M122" s="1563" t="s">
        <v>1466</v>
      </c>
      <c r="N122" s="1348">
        <v>100000</v>
      </c>
      <c r="O122" s="1349" t="s">
        <v>1315</v>
      </c>
      <c r="P122" s="1350" t="s">
        <v>906</v>
      </c>
      <c r="Q122" s="1351">
        <v>2</v>
      </c>
      <c r="R122" s="1351" t="s">
        <v>1327</v>
      </c>
      <c r="S122" s="1350"/>
      <c r="T122" s="1353"/>
      <c r="U122" s="1355"/>
      <c r="W122" s="1355"/>
      <c r="Y122" s="1349" t="s">
        <v>1317</v>
      </c>
      <c r="Z122" s="1473">
        <f>N122*Q122</f>
        <v>200000</v>
      </c>
    </row>
    <row r="123" spans="1:26" s="1354" customFormat="1" ht="15.75" customHeight="1">
      <c r="A123" s="1474"/>
      <c r="B123" s="1431"/>
      <c r="D123" s="1476"/>
      <c r="F123" s="1469"/>
      <c r="G123" s="1342"/>
      <c r="H123" s="1470"/>
      <c r="I123" s="1564"/>
      <c r="J123" s="1328"/>
      <c r="K123" s="1490"/>
      <c r="L123" s="1515" t="s">
        <v>1313</v>
      </c>
      <c r="M123" s="1347" t="s">
        <v>1467</v>
      </c>
      <c r="N123" s="1348"/>
      <c r="O123" s="1349"/>
      <c r="P123" s="1350"/>
      <c r="Q123" s="1351"/>
      <c r="R123" s="1351"/>
      <c r="S123" s="1350"/>
      <c r="T123" s="1353"/>
      <c r="U123" s="1355"/>
      <c r="W123" s="1355"/>
      <c r="Y123" s="1349"/>
      <c r="Z123" s="1473"/>
    </row>
    <row r="124" spans="1:26" s="1354" customFormat="1" ht="15.75" customHeight="1">
      <c r="A124" s="1474"/>
      <c r="B124" s="1431"/>
      <c r="D124" s="1476"/>
      <c r="F124" s="1469"/>
      <c r="G124" s="1342"/>
      <c r="H124" s="1470"/>
      <c r="I124" s="1564"/>
      <c r="J124" s="1328"/>
      <c r="K124" s="1490"/>
      <c r="L124" s="1515"/>
      <c r="M124" s="1347" t="s">
        <v>1468</v>
      </c>
      <c r="N124" s="1529">
        <v>10000</v>
      </c>
      <c r="O124" s="1530" t="s">
        <v>1315</v>
      </c>
      <c r="P124" s="1397" t="s">
        <v>906</v>
      </c>
      <c r="Q124" s="1531">
        <v>4</v>
      </c>
      <c r="R124" s="1531" t="s">
        <v>1327</v>
      </c>
      <c r="S124" s="1397" t="s">
        <v>906</v>
      </c>
      <c r="T124" s="1492">
        <v>5</v>
      </c>
      <c r="U124" s="1542" t="s">
        <v>1325</v>
      </c>
      <c r="W124" s="1355"/>
      <c r="Y124" s="1349" t="s">
        <v>1317</v>
      </c>
      <c r="Z124" s="1356">
        <f>N124*Q124*T124</f>
        <v>200000</v>
      </c>
    </row>
    <row r="125" spans="1:26" s="1354" customFormat="1" ht="15.75" customHeight="1">
      <c r="A125" s="1474"/>
      <c r="B125" s="1431"/>
      <c r="D125" s="1476"/>
      <c r="F125" s="1469"/>
      <c r="G125" s="1342"/>
      <c r="H125" s="1470"/>
      <c r="I125" s="1564"/>
      <c r="J125" s="1328"/>
      <c r="K125" s="1490"/>
      <c r="L125" s="1515" t="s">
        <v>1313</v>
      </c>
      <c r="M125" s="1347" t="s">
        <v>1469</v>
      </c>
      <c r="N125" s="1348"/>
      <c r="O125" s="1349"/>
      <c r="P125" s="1350"/>
      <c r="Q125" s="1351"/>
      <c r="R125" s="1351"/>
      <c r="S125" s="1350"/>
      <c r="T125" s="1353"/>
      <c r="U125" s="1355"/>
      <c r="W125" s="1355"/>
      <c r="Y125" s="1349"/>
      <c r="Z125" s="1473"/>
    </row>
    <row r="126" spans="1:26" s="1354" customFormat="1" ht="15.75" customHeight="1">
      <c r="A126" s="1474"/>
      <c r="B126" s="1431"/>
      <c r="D126" s="1476"/>
      <c r="F126" s="1375"/>
      <c r="G126" s="1358"/>
      <c r="H126" s="1422"/>
      <c r="I126" s="1565"/>
      <c r="J126" s="1361"/>
      <c r="K126" s="1423"/>
      <c r="L126" s="1566"/>
      <c r="M126" s="1545" t="s">
        <v>1470</v>
      </c>
      <c r="N126" s="1567">
        <v>10000</v>
      </c>
      <c r="O126" s="1371" t="s">
        <v>1315</v>
      </c>
      <c r="P126" s="1400" t="s">
        <v>906</v>
      </c>
      <c r="Q126" s="1536">
        <v>4</v>
      </c>
      <c r="R126" s="1371" t="s">
        <v>1325</v>
      </c>
      <c r="S126" s="1371"/>
      <c r="T126" s="1371"/>
      <c r="U126" s="1371"/>
      <c r="V126" s="1371"/>
      <c r="W126" s="1371"/>
      <c r="X126" s="1371"/>
      <c r="Y126" s="1366" t="s">
        <v>1317</v>
      </c>
      <c r="Z126" s="1373">
        <f>N126*Q126</f>
        <v>40000</v>
      </c>
    </row>
    <row r="127" spans="1:26" ht="15.75" customHeight="1">
      <c r="A127" s="1100"/>
      <c r="B127" s="72"/>
      <c r="C127" s="15">
        <v>42</v>
      </c>
      <c r="D127" s="797" t="s">
        <v>1026</v>
      </c>
      <c r="E127" s="1976" t="s">
        <v>905</v>
      </c>
      <c r="F127" s="1972"/>
      <c r="G127" s="1055">
        <f>SUM(G128:G293)</f>
        <v>112279</v>
      </c>
      <c r="H127" s="1055">
        <f>SUM(H128:H293)</f>
        <v>90744.04000000001</v>
      </c>
      <c r="I127" s="1056">
        <f>(H127-G127)</f>
        <v>-21534.959999999992</v>
      </c>
      <c r="J127" s="1066">
        <f>(H127/G127*100)-100</f>
        <v>-19.17986444482048</v>
      </c>
      <c r="K127" s="116"/>
      <c r="L127" s="165"/>
      <c r="M127" s="1011"/>
      <c r="N127" s="108"/>
      <c r="O127" s="125"/>
      <c r="P127" s="23"/>
      <c r="Q127" s="156"/>
      <c r="R127" s="37"/>
      <c r="S127" s="125"/>
      <c r="T127" s="108"/>
      <c r="U127" s="208"/>
      <c r="V127" s="125"/>
      <c r="W127" s="108"/>
      <c r="X127" s="125"/>
      <c r="Y127" s="36"/>
      <c r="Z127" s="1092"/>
    </row>
    <row r="128" spans="1:26" ht="15.75" customHeight="1">
      <c r="A128" s="969"/>
      <c r="B128" s="41"/>
      <c r="C128" s="182"/>
      <c r="D128" s="798" t="s">
        <v>270</v>
      </c>
      <c r="E128" s="79"/>
      <c r="F128" s="946" t="s">
        <v>1110</v>
      </c>
      <c r="G128" s="1058">
        <v>5040</v>
      </c>
      <c r="H128" s="1058">
        <f>Z128/1000</f>
        <v>2240</v>
      </c>
      <c r="I128" s="1067">
        <f>(H128-G128)</f>
        <v>-2800</v>
      </c>
      <c r="J128" s="1065">
        <f>(H128/G128*100)-100</f>
        <v>-55.55555555555556</v>
      </c>
      <c r="K128" s="996"/>
      <c r="L128" s="24"/>
      <c r="M128" s="1030"/>
      <c r="N128" s="210"/>
      <c r="O128" s="18"/>
      <c r="P128" s="19"/>
      <c r="Q128" s="102"/>
      <c r="R128" s="102"/>
      <c r="S128" s="19"/>
      <c r="T128" s="211"/>
      <c r="U128" s="109"/>
      <c r="V128" s="44"/>
      <c r="W128" s="44"/>
      <c r="X128" s="44"/>
      <c r="Y128" s="18"/>
      <c r="Z128" s="1094">
        <f>SUM(Z129:Z131)</f>
        <v>2240000</v>
      </c>
    </row>
    <row r="129" spans="1:26" ht="15.75" customHeight="1">
      <c r="A129" s="1244"/>
      <c r="C129" s="182"/>
      <c r="D129" s="941"/>
      <c r="E129" s="79"/>
      <c r="F129" s="1047"/>
      <c r="G129" s="1071"/>
      <c r="H129" s="1048"/>
      <c r="I129" s="322"/>
      <c r="J129" s="1060"/>
      <c r="K129" s="997"/>
      <c r="L129" s="25" t="s">
        <v>1111</v>
      </c>
      <c r="M129" s="1009" t="s">
        <v>1112</v>
      </c>
      <c r="N129" s="4"/>
      <c r="P129" s="4"/>
      <c r="Q129" s="4"/>
      <c r="R129" s="4"/>
      <c r="T129" s="4"/>
      <c r="U129" s="4"/>
      <c r="V129" s="9"/>
      <c r="W129" s="9"/>
      <c r="X129" s="9"/>
      <c r="Y129" s="10"/>
      <c r="Z129" s="1095"/>
    </row>
    <row r="130" spans="1:26" ht="15.75" customHeight="1">
      <c r="A130" s="1244"/>
      <c r="C130" s="182"/>
      <c r="D130" s="941"/>
      <c r="E130" s="79"/>
      <c r="F130" s="1047"/>
      <c r="G130" s="1071"/>
      <c r="H130" s="1048"/>
      <c r="I130" s="322"/>
      <c r="J130" s="1060"/>
      <c r="K130" s="997"/>
      <c r="L130" s="25"/>
      <c r="M130" s="1026" t="s">
        <v>1113</v>
      </c>
      <c r="N130" s="212">
        <v>300000</v>
      </c>
      <c r="O130" s="10" t="s">
        <v>1114</v>
      </c>
      <c r="P130" s="11" t="s">
        <v>906</v>
      </c>
      <c r="Q130" s="97">
        <v>7</v>
      </c>
      <c r="R130" s="97" t="s">
        <v>1115</v>
      </c>
      <c r="S130" s="11" t="s">
        <v>906</v>
      </c>
      <c r="T130" s="213">
        <v>1</v>
      </c>
      <c r="U130" s="96" t="s">
        <v>1116</v>
      </c>
      <c r="V130" s="9"/>
      <c r="W130" s="9"/>
      <c r="X130" s="9"/>
      <c r="Y130" s="10" t="s">
        <v>1117</v>
      </c>
      <c r="Z130" s="1095">
        <f>N130*Q130*T130</f>
        <v>2100000</v>
      </c>
    </row>
    <row r="131" spans="1:26" ht="15.75" customHeight="1">
      <c r="A131" s="1244"/>
      <c r="C131" s="182"/>
      <c r="D131" s="941"/>
      <c r="E131" s="79"/>
      <c r="F131" s="943"/>
      <c r="G131" s="1077"/>
      <c r="H131" s="1079"/>
      <c r="I131" s="324"/>
      <c r="J131" s="1066"/>
      <c r="K131" s="998"/>
      <c r="L131" s="26"/>
      <c r="M131" s="1027" t="s">
        <v>1107</v>
      </c>
      <c r="N131" s="251">
        <v>10000</v>
      </c>
      <c r="O131" s="21" t="s">
        <v>1114</v>
      </c>
      <c r="P131" s="22" t="s">
        <v>906</v>
      </c>
      <c r="Q131" s="105">
        <v>2</v>
      </c>
      <c r="R131" s="105" t="s">
        <v>1115</v>
      </c>
      <c r="S131" s="11" t="s">
        <v>906</v>
      </c>
      <c r="T131" s="93">
        <v>7</v>
      </c>
      <c r="U131" s="110" t="s">
        <v>1118</v>
      </c>
      <c r="V131" s="43"/>
      <c r="W131" s="43"/>
      <c r="X131" s="43"/>
      <c r="Y131" s="10" t="s">
        <v>1117</v>
      </c>
      <c r="Z131" s="1095">
        <f>N131*Q131*T131</f>
        <v>140000</v>
      </c>
    </row>
    <row r="132" spans="1:26" ht="15.75" customHeight="1">
      <c r="A132" s="1244"/>
      <c r="C132" s="182"/>
      <c r="D132" s="940"/>
      <c r="E132" s="79"/>
      <c r="F132" s="1047" t="s">
        <v>1002</v>
      </c>
      <c r="G132" s="1061">
        <v>100</v>
      </c>
      <c r="H132" s="1058">
        <f>Z132/1000</f>
        <v>100</v>
      </c>
      <c r="I132" s="1059">
        <f>(H132-G132)</f>
        <v>0</v>
      </c>
      <c r="J132" s="1065">
        <f>(H132/G132*100)-100</f>
        <v>0</v>
      </c>
      <c r="K132" s="117"/>
      <c r="L132" s="242"/>
      <c r="M132" s="1024"/>
      <c r="N132" s="243"/>
      <c r="O132" s="244"/>
      <c r="P132" s="245"/>
      <c r="Q132" s="246"/>
      <c r="R132" s="246"/>
      <c r="S132" s="109"/>
      <c r="T132" s="211"/>
      <c r="U132" s="207"/>
      <c r="V132" s="102"/>
      <c r="W132" s="530"/>
      <c r="X132" s="44"/>
      <c r="Y132" s="18"/>
      <c r="Z132" s="1093">
        <f>SUM(Z133:Z134)</f>
        <v>100000</v>
      </c>
    </row>
    <row r="133" spans="1:26" ht="15.75" customHeight="1">
      <c r="A133" s="1244"/>
      <c r="C133" s="182"/>
      <c r="D133" s="941"/>
      <c r="E133" s="79"/>
      <c r="F133" s="1047"/>
      <c r="G133" s="1071"/>
      <c r="H133" s="1048"/>
      <c r="I133" s="1076"/>
      <c r="J133" s="1060"/>
      <c r="K133" s="115"/>
      <c r="L133" s="209" t="s">
        <v>944</v>
      </c>
      <c r="M133" s="1012" t="s">
        <v>948</v>
      </c>
      <c r="N133" s="212"/>
      <c r="O133" s="10"/>
      <c r="P133" s="11"/>
      <c r="Q133" s="97"/>
      <c r="R133" s="97"/>
      <c r="S133" s="96"/>
      <c r="T133" s="213"/>
      <c r="U133" s="96"/>
      <c r="V133" s="9"/>
      <c r="W133" s="9"/>
      <c r="X133" s="9"/>
      <c r="Y133" s="10"/>
      <c r="Z133" s="1095"/>
    </row>
    <row r="134" spans="1:26" ht="15.75" customHeight="1">
      <c r="A134" s="1244"/>
      <c r="B134" s="39"/>
      <c r="C134" s="182"/>
      <c r="D134" s="941"/>
      <c r="E134" s="79"/>
      <c r="F134" s="1047"/>
      <c r="G134" s="1071"/>
      <c r="H134" s="1048"/>
      <c r="I134" s="1076"/>
      <c r="J134" s="1060"/>
      <c r="K134" s="114"/>
      <c r="L134" s="209"/>
      <c r="M134" s="1012" t="s">
        <v>1003</v>
      </c>
      <c r="N134" s="212">
        <v>50000</v>
      </c>
      <c r="O134" s="10" t="s">
        <v>927</v>
      </c>
      <c r="P134" s="11" t="s">
        <v>906</v>
      </c>
      <c r="Q134" s="97">
        <v>2</v>
      </c>
      <c r="R134" s="97" t="s">
        <v>945</v>
      </c>
      <c r="S134" s="96"/>
      <c r="T134" s="213"/>
      <c r="U134" s="96"/>
      <c r="V134" s="9"/>
      <c r="W134" s="9"/>
      <c r="X134" s="9"/>
      <c r="Y134" s="10" t="s">
        <v>968</v>
      </c>
      <c r="Z134" s="1095">
        <f>N134*Q134</f>
        <v>100000</v>
      </c>
    </row>
    <row r="135" spans="1:26" ht="15.75" customHeight="1">
      <c r="A135" s="969"/>
      <c r="B135" s="41"/>
      <c r="C135" s="182"/>
      <c r="D135" s="940"/>
      <c r="E135" s="79"/>
      <c r="F135" s="946" t="s">
        <v>1004</v>
      </c>
      <c r="G135" s="1058">
        <v>4000</v>
      </c>
      <c r="H135" s="1058">
        <f>Z135/1000</f>
        <v>3090</v>
      </c>
      <c r="I135" s="1059">
        <f>(H135-G135)</f>
        <v>-910</v>
      </c>
      <c r="J135" s="1065">
        <f>(H135/G135*100)-100</f>
        <v>-22.75</v>
      </c>
      <c r="K135" s="117"/>
      <c r="L135" s="242"/>
      <c r="M135" s="1024"/>
      <c r="N135" s="243"/>
      <c r="O135" s="244"/>
      <c r="P135" s="245"/>
      <c r="Q135" s="246"/>
      <c r="R135" s="246"/>
      <c r="S135" s="109"/>
      <c r="T135" s="211"/>
      <c r="U135" s="207"/>
      <c r="V135" s="102"/>
      <c r="W135" s="530"/>
      <c r="X135" s="44"/>
      <c r="Y135" s="18"/>
      <c r="Z135" s="1093">
        <f>SUM(Z136:Z138)</f>
        <v>3090000</v>
      </c>
    </row>
    <row r="136" spans="1:26" ht="15.75" customHeight="1">
      <c r="A136" s="969"/>
      <c r="B136" s="41"/>
      <c r="C136" s="182"/>
      <c r="D136" s="940"/>
      <c r="E136" s="79"/>
      <c r="F136" s="1047"/>
      <c r="G136" s="1071"/>
      <c r="H136" s="1061"/>
      <c r="I136" s="1063"/>
      <c r="J136" s="1060"/>
      <c r="K136" s="115"/>
      <c r="L136" s="209" t="s">
        <v>944</v>
      </c>
      <c r="M136" s="1012" t="s">
        <v>948</v>
      </c>
      <c r="N136" s="212">
        <v>300000</v>
      </c>
      <c r="O136" s="10" t="s">
        <v>927</v>
      </c>
      <c r="P136" s="11" t="s">
        <v>906</v>
      </c>
      <c r="Q136" s="97">
        <v>4</v>
      </c>
      <c r="R136" s="97" t="s">
        <v>945</v>
      </c>
      <c r="S136" s="96"/>
      <c r="T136" s="213"/>
      <c r="U136" s="199"/>
      <c r="V136" s="97"/>
      <c r="W136" s="531"/>
      <c r="X136" s="9"/>
      <c r="Y136" s="10" t="s">
        <v>919</v>
      </c>
      <c r="Z136" s="1095">
        <f>N136*Q136</f>
        <v>1200000</v>
      </c>
    </row>
    <row r="137" spans="1:26" ht="15.75" customHeight="1">
      <c r="A137" s="969"/>
      <c r="B137" s="41"/>
      <c r="C137" s="182"/>
      <c r="D137" s="940"/>
      <c r="E137" s="79"/>
      <c r="F137" s="1047"/>
      <c r="G137" s="1071"/>
      <c r="H137" s="1061"/>
      <c r="I137" s="1063"/>
      <c r="J137" s="1060"/>
      <c r="K137" s="115"/>
      <c r="L137" s="209"/>
      <c r="M137" s="1012" t="s">
        <v>1005</v>
      </c>
      <c r="N137" s="212">
        <v>420000</v>
      </c>
      <c r="O137" s="10" t="s">
        <v>927</v>
      </c>
      <c r="P137" s="11" t="s">
        <v>906</v>
      </c>
      <c r="Q137" s="97">
        <v>4</v>
      </c>
      <c r="R137" s="97" t="s">
        <v>945</v>
      </c>
      <c r="S137" s="96"/>
      <c r="T137" s="213"/>
      <c r="U137" s="199"/>
      <c r="V137" s="97"/>
      <c r="W137" s="531"/>
      <c r="X137" s="9"/>
      <c r="Y137" s="10" t="s">
        <v>919</v>
      </c>
      <c r="Z137" s="1095">
        <f>N137*Q137</f>
        <v>1680000</v>
      </c>
    </row>
    <row r="138" spans="1:26" ht="18" customHeight="1">
      <c r="A138" s="969"/>
      <c r="B138" s="41"/>
      <c r="C138" s="182"/>
      <c r="D138" s="940"/>
      <c r="E138" s="79"/>
      <c r="F138" s="943"/>
      <c r="G138" s="1077"/>
      <c r="H138" s="1062"/>
      <c r="I138" s="1064"/>
      <c r="J138" s="1066"/>
      <c r="K138" s="114"/>
      <c r="L138" s="257"/>
      <c r="M138" s="1014" t="s">
        <v>1006</v>
      </c>
      <c r="N138" s="251">
        <v>70000</v>
      </c>
      <c r="O138" s="21" t="s">
        <v>927</v>
      </c>
      <c r="P138" s="22" t="s">
        <v>906</v>
      </c>
      <c r="Q138" s="105">
        <v>3</v>
      </c>
      <c r="R138" s="105" t="s">
        <v>946</v>
      </c>
      <c r="S138" s="110"/>
      <c r="T138" s="93"/>
      <c r="U138" s="206"/>
      <c r="V138" s="105"/>
      <c r="W138" s="532"/>
      <c r="X138" s="43"/>
      <c r="Y138" s="10" t="s">
        <v>919</v>
      </c>
      <c r="Z138" s="1095">
        <f>N138*Q138</f>
        <v>210000</v>
      </c>
    </row>
    <row r="139" spans="1:26" ht="15.75" customHeight="1">
      <c r="A139" s="969"/>
      <c r="B139" s="41"/>
      <c r="C139" s="182"/>
      <c r="E139" s="79"/>
      <c r="F139" s="946" t="s">
        <v>1119</v>
      </c>
      <c r="G139" s="1058">
        <v>9372</v>
      </c>
      <c r="H139" s="1058">
        <f>Z139/1000</f>
        <v>8992</v>
      </c>
      <c r="I139" s="1067">
        <f>(H139-G139)</f>
        <v>-380</v>
      </c>
      <c r="J139" s="1065">
        <f>(H139/G139*100)-100</f>
        <v>-4.054630815194187</v>
      </c>
      <c r="K139" s="996"/>
      <c r="L139" s="172"/>
      <c r="M139" s="1013"/>
      <c r="N139" s="210"/>
      <c r="O139" s="18"/>
      <c r="P139" s="19"/>
      <c r="Q139" s="102"/>
      <c r="R139" s="102"/>
      <c r="S139" s="19"/>
      <c r="T139" s="109"/>
      <c r="U139" s="109"/>
      <c r="V139" s="44"/>
      <c r="W139" s="44"/>
      <c r="X139" s="44"/>
      <c r="Y139" s="18"/>
      <c r="Z139" s="1094">
        <f>SUM(Z140:Z146)</f>
        <v>8992000</v>
      </c>
    </row>
    <row r="140" spans="1:26" ht="15.75" customHeight="1">
      <c r="A140" s="969"/>
      <c r="B140" s="41"/>
      <c r="C140" s="182"/>
      <c r="D140" s="1047"/>
      <c r="E140" s="79"/>
      <c r="F140" s="1047"/>
      <c r="G140" s="1071"/>
      <c r="H140" s="1048"/>
      <c r="I140" s="322"/>
      <c r="J140" s="1060"/>
      <c r="K140" s="997"/>
      <c r="L140" s="25" t="s">
        <v>1111</v>
      </c>
      <c r="M140" s="1012" t="s">
        <v>1120</v>
      </c>
      <c r="N140" s="212"/>
      <c r="O140" s="10"/>
      <c r="P140" s="11"/>
      <c r="Q140" s="97"/>
      <c r="R140" s="97"/>
      <c r="S140" s="11"/>
      <c r="T140" s="96"/>
      <c r="U140" s="96"/>
      <c r="V140" s="9"/>
      <c r="W140" s="9"/>
      <c r="X140" s="9"/>
      <c r="Y140" s="10"/>
      <c r="Z140" s="1095"/>
    </row>
    <row r="141" spans="1:26" ht="15.75" customHeight="1">
      <c r="A141" s="969"/>
      <c r="B141" s="41"/>
      <c r="C141" s="182"/>
      <c r="D141" s="1047"/>
      <c r="E141" s="79"/>
      <c r="F141" s="1047"/>
      <c r="G141" s="1071"/>
      <c r="H141" s="1048"/>
      <c r="I141" s="322"/>
      <c r="J141" s="1060"/>
      <c r="K141" s="997"/>
      <c r="L141" s="25"/>
      <c r="M141" s="1012" t="s">
        <v>1121</v>
      </c>
      <c r="N141" s="212">
        <v>500000</v>
      </c>
      <c r="O141" s="10" t="s">
        <v>1114</v>
      </c>
      <c r="P141" s="11" t="s">
        <v>906</v>
      </c>
      <c r="Q141" s="97">
        <v>12</v>
      </c>
      <c r="R141" s="97" t="s">
        <v>1116</v>
      </c>
      <c r="S141" s="11"/>
      <c r="T141" s="96"/>
      <c r="U141" s="96"/>
      <c r="V141" s="9"/>
      <c r="W141" s="9"/>
      <c r="X141" s="9"/>
      <c r="Y141" s="10" t="s">
        <v>1117</v>
      </c>
      <c r="Z141" s="1095">
        <f>N141*Q141</f>
        <v>6000000</v>
      </c>
    </row>
    <row r="142" spans="1:26" ht="15.75" customHeight="1">
      <c r="A142" s="969"/>
      <c r="B142" s="41"/>
      <c r="C142" s="182"/>
      <c r="D142" s="1047"/>
      <c r="E142" s="79"/>
      <c r="F142" s="1047"/>
      <c r="G142" s="1071"/>
      <c r="H142" s="1048"/>
      <c r="I142" s="322"/>
      <c r="J142" s="1060"/>
      <c r="K142" s="997"/>
      <c r="L142" s="25"/>
      <c r="M142" s="1012" t="s">
        <v>1122</v>
      </c>
      <c r="N142" s="212">
        <v>200000</v>
      </c>
      <c r="O142" s="10" t="s">
        <v>1114</v>
      </c>
      <c r="P142" s="11" t="s">
        <v>906</v>
      </c>
      <c r="Q142" s="97">
        <v>12</v>
      </c>
      <c r="R142" s="97" t="s">
        <v>1116</v>
      </c>
      <c r="S142" s="11"/>
      <c r="T142" s="96"/>
      <c r="U142" s="96"/>
      <c r="V142" s="9"/>
      <c r="W142" s="9"/>
      <c r="X142" s="9"/>
      <c r="Y142" s="10" t="s">
        <v>1117</v>
      </c>
      <c r="Z142" s="1095">
        <f>N142*Q142</f>
        <v>2400000</v>
      </c>
    </row>
    <row r="143" spans="1:26" ht="15.75" customHeight="1">
      <c r="A143" s="969"/>
      <c r="B143" s="41"/>
      <c r="C143" s="182"/>
      <c r="D143" s="1047"/>
      <c r="E143" s="79"/>
      <c r="F143" s="1047"/>
      <c r="G143" s="1071"/>
      <c r="H143" s="1262"/>
      <c r="I143" s="322"/>
      <c r="J143" s="1060"/>
      <c r="K143" s="997"/>
      <c r="L143" s="25"/>
      <c r="M143" s="1012" t="s">
        <v>1123</v>
      </c>
      <c r="N143" s="212">
        <v>11000</v>
      </c>
      <c r="O143" s="10" t="s">
        <v>1114</v>
      </c>
      <c r="P143" s="11" t="s">
        <v>906</v>
      </c>
      <c r="Q143" s="97">
        <v>12</v>
      </c>
      <c r="R143" s="97" t="s">
        <v>1116</v>
      </c>
      <c r="S143" s="11"/>
      <c r="T143" s="96"/>
      <c r="U143" s="96"/>
      <c r="V143" s="9"/>
      <c r="W143" s="9"/>
      <c r="X143" s="9"/>
      <c r="Y143" s="10" t="s">
        <v>1117</v>
      </c>
      <c r="Z143" s="1095">
        <f>N143*Q143</f>
        <v>132000</v>
      </c>
    </row>
    <row r="144" spans="1:26" ht="15.75" customHeight="1">
      <c r="A144" s="969"/>
      <c r="B144" s="41"/>
      <c r="C144" s="182"/>
      <c r="D144" s="1047"/>
      <c r="E144" s="79"/>
      <c r="F144" s="1047"/>
      <c r="G144" s="1071"/>
      <c r="H144" s="1048"/>
      <c r="I144" s="1076"/>
      <c r="J144" s="1060"/>
      <c r="K144" s="997"/>
      <c r="L144" s="25"/>
      <c r="M144" s="1026" t="s">
        <v>1124</v>
      </c>
      <c r="N144" s="212">
        <v>30000</v>
      </c>
      <c r="O144" s="10" t="s">
        <v>1114</v>
      </c>
      <c r="P144" s="11" t="s">
        <v>906</v>
      </c>
      <c r="Q144" s="97">
        <v>12</v>
      </c>
      <c r="R144" s="97" t="s">
        <v>1116</v>
      </c>
      <c r="S144" s="11"/>
      <c r="T144" s="96"/>
      <c r="U144" s="96"/>
      <c r="V144" s="9"/>
      <c r="W144" s="9"/>
      <c r="X144" s="9"/>
      <c r="Y144" s="10" t="s">
        <v>1117</v>
      </c>
      <c r="Z144" s="1095">
        <f>N144*Q144</f>
        <v>360000</v>
      </c>
    </row>
    <row r="145" spans="1:26" ht="15.75" customHeight="1" thickBot="1">
      <c r="A145" s="969"/>
      <c r="B145" s="41"/>
      <c r="C145" s="182"/>
      <c r="D145" s="1047"/>
      <c r="E145" s="973"/>
      <c r="F145" s="1047"/>
      <c r="G145" s="1071"/>
      <c r="H145" s="1048"/>
      <c r="I145" s="1076"/>
      <c r="J145" s="1060"/>
      <c r="L145" s="209"/>
      <c r="M145" s="1012" t="s">
        <v>1125</v>
      </c>
      <c r="N145" s="212">
        <v>100000</v>
      </c>
      <c r="O145" s="10" t="s">
        <v>1114</v>
      </c>
      <c r="P145" s="11" t="s">
        <v>906</v>
      </c>
      <c r="Q145" s="97">
        <v>1</v>
      </c>
      <c r="R145" s="97" t="s">
        <v>1118</v>
      </c>
      <c r="S145" s="11"/>
      <c r="T145" s="96"/>
      <c r="U145" s="96"/>
      <c r="V145" s="9"/>
      <c r="W145" s="9"/>
      <c r="X145" s="9"/>
      <c r="Y145" s="10" t="s">
        <v>1117</v>
      </c>
      <c r="Z145" s="1095">
        <f>N145*Q145</f>
        <v>100000</v>
      </c>
    </row>
    <row r="146" spans="1:26" ht="15.75" customHeight="1">
      <c r="A146" s="1244"/>
      <c r="B146" s="41"/>
      <c r="F146" s="943"/>
      <c r="G146" s="1077"/>
      <c r="H146" s="1079"/>
      <c r="I146" s="1078"/>
      <c r="J146" s="1256"/>
      <c r="K146" s="1257"/>
      <c r="L146" s="26"/>
      <c r="M146" s="1027"/>
      <c r="N146" s="250"/>
      <c r="O146" s="21"/>
      <c r="P146" s="22"/>
      <c r="Q146" s="105"/>
      <c r="R146" s="105"/>
      <c r="S146" s="22"/>
      <c r="T146" s="110"/>
      <c r="U146" s="110"/>
      <c r="V146" s="43"/>
      <c r="W146" s="43"/>
      <c r="X146" s="43"/>
      <c r="Y146" s="21"/>
      <c r="Z146" s="1096"/>
    </row>
    <row r="147" spans="1:26" ht="15.75" customHeight="1">
      <c r="A147" s="1244"/>
      <c r="B147" s="41"/>
      <c r="C147" s="182"/>
      <c r="D147" s="940"/>
      <c r="E147" s="1254"/>
      <c r="F147" s="1148" t="s">
        <v>1126</v>
      </c>
      <c r="G147" s="1061">
        <v>17140</v>
      </c>
      <c r="H147" s="1061">
        <f>Z147/1000</f>
        <v>9964.04</v>
      </c>
      <c r="I147" s="1063">
        <f>(H147-G147)</f>
        <v>-7175.959999999999</v>
      </c>
      <c r="J147" s="1060">
        <f>(H147/G147*100)-100</f>
        <v>-41.86674445740957</v>
      </c>
      <c r="L147" s="13"/>
      <c r="M147" s="1255"/>
      <c r="N147" s="214"/>
      <c r="O147" s="247"/>
      <c r="P147" s="248"/>
      <c r="Q147" s="215"/>
      <c r="R147" s="215"/>
      <c r="S147" s="11"/>
      <c r="T147" s="213"/>
      <c r="U147" s="96"/>
      <c r="V147" s="97"/>
      <c r="W147" s="531"/>
      <c r="X147" s="9"/>
      <c r="Y147" s="10"/>
      <c r="Z147" s="1093">
        <f>SUM(Z148:Z164)</f>
        <v>9964040</v>
      </c>
    </row>
    <row r="148" spans="1:26" ht="15.75" customHeight="1" thickBot="1">
      <c r="A148" s="1666"/>
      <c r="B148" s="972"/>
      <c r="C148" s="1676"/>
      <c r="D148" s="974"/>
      <c r="E148" s="973"/>
      <c r="F148" s="984" t="s">
        <v>1127</v>
      </c>
      <c r="G148" s="1721"/>
      <c r="H148" s="1722"/>
      <c r="I148" s="1114"/>
      <c r="J148" s="1723"/>
      <c r="K148" s="1115"/>
      <c r="L148" s="1724" t="s">
        <v>1128</v>
      </c>
      <c r="M148" s="1725" t="s">
        <v>1129</v>
      </c>
      <c r="N148" s="1726"/>
      <c r="O148" s="899"/>
      <c r="P148" s="900"/>
      <c r="Q148" s="1632"/>
      <c r="R148" s="1632"/>
      <c r="S148" s="1630"/>
      <c r="T148" s="1727"/>
      <c r="U148" s="1630"/>
      <c r="V148" s="1632"/>
      <c r="W148" s="1728"/>
      <c r="X148" s="1620"/>
      <c r="Y148" s="899"/>
      <c r="Z148" s="1729"/>
    </row>
    <row r="149" spans="1:26" ht="15.75" customHeight="1">
      <c r="A149" s="969"/>
      <c r="B149" s="41"/>
      <c r="C149" s="182"/>
      <c r="D149" s="940"/>
      <c r="E149" s="79"/>
      <c r="F149" s="1047"/>
      <c r="G149" s="1061"/>
      <c r="H149" s="1061"/>
      <c r="I149" s="1063"/>
      <c r="J149" s="1253"/>
      <c r="K149" s="115"/>
      <c r="L149" s="209" t="s">
        <v>1111</v>
      </c>
      <c r="M149" s="1026" t="s">
        <v>1130</v>
      </c>
      <c r="N149" s="212"/>
      <c r="O149" s="10"/>
      <c r="P149" s="11"/>
      <c r="Q149" s="97"/>
      <c r="R149" s="97"/>
      <c r="S149" s="96"/>
      <c r="T149" s="213"/>
      <c r="U149" s="96"/>
      <c r="V149" s="97"/>
      <c r="W149" s="531"/>
      <c r="X149" s="9"/>
      <c r="Y149" s="10"/>
      <c r="Z149" s="1099"/>
    </row>
    <row r="150" spans="1:26" ht="15.75" customHeight="1">
      <c r="A150" s="1244"/>
      <c r="D150" s="1020"/>
      <c r="F150" s="1047"/>
      <c r="G150" s="1061"/>
      <c r="H150" s="1061"/>
      <c r="I150" s="1258"/>
      <c r="L150" s="25"/>
      <c r="M150" s="1026" t="s">
        <v>1131</v>
      </c>
      <c r="N150" s="212">
        <v>400000</v>
      </c>
      <c r="O150" s="10" t="s">
        <v>1114</v>
      </c>
      <c r="P150" s="11" t="s">
        <v>906</v>
      </c>
      <c r="Q150" s="97">
        <v>3</v>
      </c>
      <c r="R150" s="97" t="s">
        <v>1118</v>
      </c>
      <c r="S150" s="96"/>
      <c r="T150" s="213"/>
      <c r="U150" s="96"/>
      <c r="V150" s="97"/>
      <c r="W150" s="531"/>
      <c r="X150" s="9"/>
      <c r="Y150" s="10" t="s">
        <v>1117</v>
      </c>
      <c r="Z150" s="1095">
        <f>N150*Q150</f>
        <v>1200000</v>
      </c>
    </row>
    <row r="151" spans="1:26" ht="15.75" customHeight="1">
      <c r="A151" s="1244"/>
      <c r="D151" s="1020"/>
      <c r="F151" s="1047"/>
      <c r="G151" s="1061"/>
      <c r="H151" s="1061"/>
      <c r="I151" s="1258"/>
      <c r="J151" s="1060"/>
      <c r="K151" s="115"/>
      <c r="L151" s="209"/>
      <c r="M151" s="1012" t="s">
        <v>1132</v>
      </c>
      <c r="N151" s="212">
        <v>100000</v>
      </c>
      <c r="O151" s="10" t="s">
        <v>1114</v>
      </c>
      <c r="P151" s="11" t="s">
        <v>906</v>
      </c>
      <c r="Q151" s="97">
        <v>3</v>
      </c>
      <c r="R151" s="97" t="s">
        <v>1118</v>
      </c>
      <c r="S151" s="11"/>
      <c r="T151" s="213"/>
      <c r="U151" s="96"/>
      <c r="V151" s="97"/>
      <c r="W151" s="531"/>
      <c r="X151" s="9"/>
      <c r="Y151" s="10" t="s">
        <v>1117</v>
      </c>
      <c r="Z151" s="1095">
        <f>N151*Q151</f>
        <v>300000</v>
      </c>
    </row>
    <row r="152" spans="1:26" ht="15.75" customHeight="1">
      <c r="A152" s="969"/>
      <c r="B152" s="41"/>
      <c r="C152" s="182"/>
      <c r="D152" s="940"/>
      <c r="E152" s="1254"/>
      <c r="F152" s="1047"/>
      <c r="G152" s="1061"/>
      <c r="H152" s="1061"/>
      <c r="I152" s="1063"/>
      <c r="J152" s="1060"/>
      <c r="K152" s="115"/>
      <c r="L152" s="209" t="s">
        <v>1111</v>
      </c>
      <c r="M152" s="1012" t="s">
        <v>1133</v>
      </c>
      <c r="N152" s="212"/>
      <c r="O152" s="10"/>
      <c r="P152" s="11"/>
      <c r="Q152" s="97"/>
      <c r="R152" s="97"/>
      <c r="S152" s="96"/>
      <c r="T152" s="213"/>
      <c r="U152" s="96"/>
      <c r="V152" s="97"/>
      <c r="W152" s="531"/>
      <c r="X152" s="9"/>
      <c r="Y152" s="10"/>
      <c r="Z152" s="1099"/>
    </row>
    <row r="153" spans="1:26" ht="15.75" customHeight="1">
      <c r="A153" s="969"/>
      <c r="B153" s="41"/>
      <c r="C153" s="182"/>
      <c r="D153" s="940"/>
      <c r="E153" s="79"/>
      <c r="F153" s="1047"/>
      <c r="G153" s="1061"/>
      <c r="H153" s="1061"/>
      <c r="I153" s="1063"/>
      <c r="J153" s="1060"/>
      <c r="K153" s="115"/>
      <c r="L153" s="209"/>
      <c r="M153" s="1012" t="s">
        <v>1134</v>
      </c>
      <c r="N153" s="212">
        <v>200000</v>
      </c>
      <c r="O153" s="10" t="s">
        <v>1114</v>
      </c>
      <c r="P153" s="11" t="s">
        <v>906</v>
      </c>
      <c r="Q153" s="97">
        <v>15</v>
      </c>
      <c r="R153" s="97" t="s">
        <v>1115</v>
      </c>
      <c r="S153" s="11"/>
      <c r="T153" s="213"/>
      <c r="U153" s="96"/>
      <c r="V153" s="97"/>
      <c r="W153" s="531"/>
      <c r="X153" s="9"/>
      <c r="Y153" s="10" t="s">
        <v>1117</v>
      </c>
      <c r="Z153" s="1095">
        <f>N153*Q153</f>
        <v>3000000</v>
      </c>
    </row>
    <row r="154" spans="1:26" ht="15.75" customHeight="1">
      <c r="A154" s="969"/>
      <c r="B154" s="41"/>
      <c r="C154" s="182"/>
      <c r="D154" s="940"/>
      <c r="E154" s="79"/>
      <c r="F154" s="1047"/>
      <c r="G154" s="1061"/>
      <c r="H154" s="1061"/>
      <c r="I154" s="1063"/>
      <c r="J154" s="1060"/>
      <c r="K154" s="115"/>
      <c r="L154" s="209" t="s">
        <v>1135</v>
      </c>
      <c r="M154" s="1012" t="s">
        <v>1136</v>
      </c>
      <c r="N154" s="212"/>
      <c r="O154" s="10"/>
      <c r="P154" s="11"/>
      <c r="Q154" s="97"/>
      <c r="R154" s="97"/>
      <c r="S154" s="11"/>
      <c r="T154" s="213"/>
      <c r="U154" s="96"/>
      <c r="V154" s="97"/>
      <c r="W154" s="531"/>
      <c r="X154" s="9"/>
      <c r="Y154" s="10"/>
      <c r="Z154" s="1099"/>
    </row>
    <row r="155" spans="1:26" ht="15.75" customHeight="1">
      <c r="A155" s="969"/>
      <c r="B155" s="41"/>
      <c r="C155" s="182"/>
      <c r="D155" s="940"/>
      <c r="E155" s="79"/>
      <c r="F155" s="1047"/>
      <c r="G155" s="1061"/>
      <c r="H155" s="1061"/>
      <c r="I155" s="1063"/>
      <c r="J155" s="1060"/>
      <c r="K155" s="115"/>
      <c r="L155" s="209"/>
      <c r="M155" s="1012" t="s">
        <v>1137</v>
      </c>
      <c r="N155" s="212">
        <v>3134300</v>
      </c>
      <c r="O155" s="10" t="s">
        <v>1114</v>
      </c>
      <c r="P155" s="11" t="s">
        <v>906</v>
      </c>
      <c r="Q155" s="97">
        <v>1</v>
      </c>
      <c r="R155" s="97" t="s">
        <v>1118</v>
      </c>
      <c r="S155" s="11"/>
      <c r="T155" s="213"/>
      <c r="U155" s="96"/>
      <c r="V155" s="97"/>
      <c r="W155" s="531"/>
      <c r="X155" s="9"/>
      <c r="Y155" s="10" t="s">
        <v>1117</v>
      </c>
      <c r="Z155" s="1095">
        <f>N155*Q155</f>
        <v>3134300</v>
      </c>
    </row>
    <row r="156" spans="1:26" ht="15.75" customHeight="1">
      <c r="A156" s="969"/>
      <c r="B156" s="41"/>
      <c r="C156" s="182"/>
      <c r="D156" s="940"/>
      <c r="E156" s="79"/>
      <c r="F156" s="1047"/>
      <c r="G156" s="1061"/>
      <c r="H156" s="1061"/>
      <c r="I156" s="1063"/>
      <c r="J156" s="1060"/>
      <c r="K156" s="115"/>
      <c r="L156" s="209"/>
      <c r="M156" s="1012" t="s">
        <v>1138</v>
      </c>
      <c r="N156" s="212">
        <v>99760</v>
      </c>
      <c r="O156" s="10" t="s">
        <v>1114</v>
      </c>
      <c r="P156" s="11" t="s">
        <v>906</v>
      </c>
      <c r="Q156" s="97">
        <v>1</v>
      </c>
      <c r="R156" s="97" t="s">
        <v>1118</v>
      </c>
      <c r="S156" s="11"/>
      <c r="T156" s="213"/>
      <c r="U156" s="96"/>
      <c r="V156" s="97"/>
      <c r="W156" s="531"/>
      <c r="X156" s="9"/>
      <c r="Y156" s="10" t="s">
        <v>1117</v>
      </c>
      <c r="Z156" s="1095">
        <f>N156*Q156</f>
        <v>99760</v>
      </c>
    </row>
    <row r="157" spans="1:26" ht="15.75" customHeight="1">
      <c r="A157" s="969"/>
      <c r="B157" s="41"/>
      <c r="C157" s="182"/>
      <c r="D157" s="940"/>
      <c r="E157" s="79"/>
      <c r="F157" s="1047"/>
      <c r="G157" s="1061"/>
      <c r="H157" s="1061"/>
      <c r="I157" s="1063"/>
      <c r="J157" s="1060"/>
      <c r="K157" s="115"/>
      <c r="L157" s="209"/>
      <c r="M157" s="1012" t="s">
        <v>1139</v>
      </c>
      <c r="N157" s="212">
        <v>479980</v>
      </c>
      <c r="O157" s="10" t="s">
        <v>1114</v>
      </c>
      <c r="P157" s="11" t="s">
        <v>906</v>
      </c>
      <c r="Q157" s="97">
        <v>1</v>
      </c>
      <c r="R157" s="97" t="s">
        <v>1118</v>
      </c>
      <c r="S157" s="11"/>
      <c r="T157" s="213"/>
      <c r="U157" s="96"/>
      <c r="V157" s="97"/>
      <c r="W157" s="531"/>
      <c r="X157" s="9"/>
      <c r="Y157" s="10" t="s">
        <v>1117</v>
      </c>
      <c r="Z157" s="1095">
        <f>N157*Q157</f>
        <v>479980</v>
      </c>
    </row>
    <row r="158" spans="1:26" ht="15.75" customHeight="1">
      <c r="A158" s="969"/>
      <c r="B158" s="41"/>
      <c r="C158" s="182"/>
      <c r="D158" s="940"/>
      <c r="E158" s="79"/>
      <c r="F158" s="1047"/>
      <c r="G158" s="1061"/>
      <c r="H158" s="1061"/>
      <c r="I158" s="1063"/>
      <c r="J158" s="1060"/>
      <c r="K158" s="115"/>
      <c r="L158" s="209"/>
      <c r="M158" s="1012" t="s">
        <v>1140</v>
      </c>
      <c r="N158" s="212">
        <v>200000</v>
      </c>
      <c r="O158" s="10" t="s">
        <v>1114</v>
      </c>
      <c r="P158" s="11" t="s">
        <v>906</v>
      </c>
      <c r="Q158" s="97">
        <v>1</v>
      </c>
      <c r="R158" s="97" t="s">
        <v>1118</v>
      </c>
      <c r="S158" s="11"/>
      <c r="T158" s="213"/>
      <c r="U158" s="96"/>
      <c r="V158" s="97"/>
      <c r="W158" s="531"/>
      <c r="X158" s="9"/>
      <c r="Y158" s="10" t="s">
        <v>1117</v>
      </c>
      <c r="Z158" s="1095">
        <f>N158*Q158</f>
        <v>200000</v>
      </c>
    </row>
    <row r="159" spans="1:26" ht="15.75" customHeight="1">
      <c r="A159" s="969"/>
      <c r="B159" s="41"/>
      <c r="C159" s="182"/>
      <c r="D159" s="940"/>
      <c r="E159" s="79"/>
      <c r="F159" s="1047"/>
      <c r="G159" s="1061"/>
      <c r="H159" s="1061"/>
      <c r="I159" s="1063"/>
      <c r="J159" s="1060"/>
      <c r="K159" s="115"/>
      <c r="L159" s="209" t="s">
        <v>1141</v>
      </c>
      <c r="M159" s="1012" t="s">
        <v>1142</v>
      </c>
      <c r="N159" s="212"/>
      <c r="O159" s="10"/>
      <c r="P159" s="11"/>
      <c r="Q159" s="97"/>
      <c r="R159" s="97"/>
      <c r="S159" s="11"/>
      <c r="T159" s="213"/>
      <c r="U159" s="96"/>
      <c r="V159" s="97"/>
      <c r="W159" s="531"/>
      <c r="X159" s="9"/>
      <c r="Y159" s="10"/>
      <c r="Z159" s="1099"/>
    </row>
    <row r="160" spans="1:26" ht="15.75" customHeight="1">
      <c r="A160" s="969"/>
      <c r="B160" s="41"/>
      <c r="C160" s="182"/>
      <c r="D160" s="940"/>
      <c r="E160" s="79"/>
      <c r="F160" s="1047"/>
      <c r="G160" s="1061"/>
      <c r="H160" s="1061"/>
      <c r="I160" s="1063"/>
      <c r="J160" s="1060"/>
      <c r="K160" s="115"/>
      <c r="L160" s="209"/>
      <c r="M160" s="1012" t="s">
        <v>1143</v>
      </c>
      <c r="N160" s="212">
        <v>300000</v>
      </c>
      <c r="O160" s="10" t="s">
        <v>1114</v>
      </c>
      <c r="P160" s="11" t="s">
        <v>906</v>
      </c>
      <c r="Q160" s="97">
        <v>2</v>
      </c>
      <c r="R160" s="97" t="s">
        <v>1118</v>
      </c>
      <c r="S160" s="11"/>
      <c r="T160" s="213"/>
      <c r="U160" s="96"/>
      <c r="V160" s="97"/>
      <c r="W160" s="531"/>
      <c r="X160" s="9"/>
      <c r="Y160" s="10" t="s">
        <v>1117</v>
      </c>
      <c r="Z160" s="1095">
        <f>N160*Q160</f>
        <v>600000</v>
      </c>
    </row>
    <row r="161" spans="1:26" ht="15.75" customHeight="1">
      <c r="A161" s="969"/>
      <c r="B161" s="41"/>
      <c r="C161" s="182"/>
      <c r="D161" s="940"/>
      <c r="E161" s="79"/>
      <c r="F161" s="1047"/>
      <c r="G161" s="1061"/>
      <c r="H161" s="1061"/>
      <c r="I161" s="1063"/>
      <c r="J161" s="1060"/>
      <c r="K161" s="997"/>
      <c r="L161" s="209" t="s">
        <v>1144</v>
      </c>
      <c r="M161" s="1012" t="s">
        <v>1145</v>
      </c>
      <c r="N161" s="212"/>
      <c r="O161" s="10"/>
      <c r="P161" s="11"/>
      <c r="Q161" s="97"/>
      <c r="R161" s="97"/>
      <c r="S161" s="11"/>
      <c r="T161" s="213"/>
      <c r="U161" s="96"/>
      <c r="V161" s="97"/>
      <c r="W161" s="531"/>
      <c r="X161" s="9"/>
      <c r="Y161" s="10"/>
      <c r="Z161" s="1095"/>
    </row>
    <row r="162" spans="1:26" ht="15.75" customHeight="1">
      <c r="A162" s="969"/>
      <c r="B162" s="41"/>
      <c r="C162" s="182"/>
      <c r="D162" s="940"/>
      <c r="E162" s="1254"/>
      <c r="F162" s="1047"/>
      <c r="G162" s="1061"/>
      <c r="H162" s="1061"/>
      <c r="I162" s="1063"/>
      <c r="J162" s="1060"/>
      <c r="K162" s="997"/>
      <c r="L162" s="209"/>
      <c r="M162" s="1012" t="s">
        <v>1146</v>
      </c>
      <c r="N162" s="212">
        <v>200000</v>
      </c>
      <c r="O162" s="10" t="s">
        <v>1114</v>
      </c>
      <c r="P162" s="11" t="s">
        <v>906</v>
      </c>
      <c r="Q162" s="97">
        <v>3</v>
      </c>
      <c r="R162" s="97" t="s">
        <v>1115</v>
      </c>
      <c r="S162" s="11"/>
      <c r="T162" s="213"/>
      <c r="U162" s="96"/>
      <c r="V162" s="97"/>
      <c r="W162" s="531"/>
      <c r="X162" s="9"/>
      <c r="Y162" s="10" t="s">
        <v>1117</v>
      </c>
      <c r="Z162" s="1095">
        <f>N162*Q162</f>
        <v>600000</v>
      </c>
    </row>
    <row r="163" spans="1:26" ht="15.75" customHeight="1">
      <c r="A163" s="969"/>
      <c r="B163" s="41"/>
      <c r="D163" s="798"/>
      <c r="F163" s="1047"/>
      <c r="G163" s="1061"/>
      <c r="H163" s="1061"/>
      <c r="I163" s="1063"/>
      <c r="J163" s="1060"/>
      <c r="L163" s="209"/>
      <c r="M163" s="1026" t="s">
        <v>1132</v>
      </c>
      <c r="N163" s="212">
        <v>50000</v>
      </c>
      <c r="O163" s="10" t="s">
        <v>1114</v>
      </c>
      <c r="P163" s="11" t="s">
        <v>906</v>
      </c>
      <c r="Q163" s="97">
        <v>3</v>
      </c>
      <c r="R163" s="97" t="s">
        <v>1118</v>
      </c>
      <c r="S163" s="11"/>
      <c r="T163" s="213"/>
      <c r="U163" s="96"/>
      <c r="V163" s="97"/>
      <c r="W163" s="531"/>
      <c r="X163" s="9"/>
      <c r="Y163" s="10" t="s">
        <v>1117</v>
      </c>
      <c r="Z163" s="1095">
        <f>N163*Q163</f>
        <v>150000</v>
      </c>
    </row>
    <row r="164" spans="1:26" ht="15.75" customHeight="1">
      <c r="A164" s="969"/>
      <c r="B164" s="41"/>
      <c r="D164" s="798"/>
      <c r="F164" s="943"/>
      <c r="G164" s="1062"/>
      <c r="H164" s="1062"/>
      <c r="I164" s="1064"/>
      <c r="J164" s="1066"/>
      <c r="K164" s="114"/>
      <c r="L164" s="257" t="s">
        <v>1147</v>
      </c>
      <c r="M164" s="1014" t="s">
        <v>1109</v>
      </c>
      <c r="N164" s="251">
        <v>200000</v>
      </c>
      <c r="O164" s="21" t="s">
        <v>1114</v>
      </c>
      <c r="P164" s="22" t="s">
        <v>906</v>
      </c>
      <c r="Q164" s="105">
        <v>1</v>
      </c>
      <c r="R164" s="105" t="s">
        <v>1118</v>
      </c>
      <c r="S164" s="22"/>
      <c r="T164" s="93"/>
      <c r="U164" s="110"/>
      <c r="V164" s="105"/>
      <c r="W164" s="532"/>
      <c r="X164" s="43"/>
      <c r="Y164" s="21" t="s">
        <v>1117</v>
      </c>
      <c r="Z164" s="1096">
        <f>N164*Q164</f>
        <v>200000</v>
      </c>
    </row>
    <row r="165" spans="1:26" ht="15.75" customHeight="1">
      <c r="A165" s="1244"/>
      <c r="B165" s="41"/>
      <c r="D165" s="798"/>
      <c r="F165" s="1047" t="s">
        <v>1148</v>
      </c>
      <c r="G165" s="1061">
        <v>3110</v>
      </c>
      <c r="H165" s="1061">
        <f>Z165/1000</f>
        <v>3060</v>
      </c>
      <c r="I165" s="1063">
        <f>(H165-G165)</f>
        <v>-50</v>
      </c>
      <c r="J165" s="1073">
        <f>(H165/G165*100)-100</f>
        <v>-1.6077170418006403</v>
      </c>
      <c r="L165" s="53"/>
      <c r="M165" s="1255"/>
      <c r="N165" s="214"/>
      <c r="O165" s="247"/>
      <c r="P165" s="248"/>
      <c r="Q165" s="215"/>
      <c r="R165" s="215"/>
      <c r="S165" s="11"/>
      <c r="T165" s="213"/>
      <c r="U165" s="96"/>
      <c r="V165" s="97"/>
      <c r="W165" s="531"/>
      <c r="X165" s="9"/>
      <c r="Y165" s="10"/>
      <c r="Z165" s="1098">
        <f>SUM(Z166:Z173)</f>
        <v>3060000</v>
      </c>
    </row>
    <row r="166" spans="1:26" ht="15.75" customHeight="1">
      <c r="A166" s="1244"/>
      <c r="B166" s="41"/>
      <c r="D166" s="798"/>
      <c r="F166" s="1047"/>
      <c r="G166" s="1061"/>
      <c r="H166" s="1080"/>
      <c r="I166" s="1063"/>
      <c r="L166" s="25" t="s">
        <v>1128</v>
      </c>
      <c r="M166" s="1026" t="s">
        <v>1149</v>
      </c>
      <c r="N166" s="212"/>
      <c r="O166" s="10"/>
      <c r="P166" s="11"/>
      <c r="Q166" s="97"/>
      <c r="R166" s="97"/>
      <c r="S166" s="11"/>
      <c r="T166" s="213"/>
      <c r="U166" s="96"/>
      <c r="V166" s="97"/>
      <c r="W166" s="531"/>
      <c r="X166" s="9"/>
      <c r="Y166" s="10"/>
      <c r="Z166" s="1099"/>
    </row>
    <row r="167" spans="1:26" ht="15.75" customHeight="1">
      <c r="A167" s="969"/>
      <c r="B167" s="41"/>
      <c r="C167" s="182"/>
      <c r="D167" s="940"/>
      <c r="E167" s="79"/>
      <c r="F167" s="1047"/>
      <c r="G167" s="1061"/>
      <c r="H167" s="1061"/>
      <c r="I167" s="1258"/>
      <c r="J167" s="1060"/>
      <c r="K167" s="115"/>
      <c r="L167" s="209"/>
      <c r="M167" s="1012" t="s">
        <v>1150</v>
      </c>
      <c r="N167" s="212">
        <v>10000</v>
      </c>
      <c r="O167" s="10" t="s">
        <v>1114</v>
      </c>
      <c r="P167" s="11" t="s">
        <v>906</v>
      </c>
      <c r="Q167" s="97">
        <v>120</v>
      </c>
      <c r="R167" s="97" t="s">
        <v>1151</v>
      </c>
      <c r="S167" s="11"/>
      <c r="T167" s="213"/>
      <c r="U167" s="96"/>
      <c r="V167" s="97"/>
      <c r="W167" s="531"/>
      <c r="X167" s="9"/>
      <c r="Y167" s="10" t="s">
        <v>1117</v>
      </c>
      <c r="Z167" s="1095">
        <f>N167*Q167</f>
        <v>1200000</v>
      </c>
    </row>
    <row r="168" spans="1:26" ht="15.75" customHeight="1">
      <c r="A168" s="969"/>
      <c r="B168" s="41"/>
      <c r="C168" s="182"/>
      <c r="D168" s="940"/>
      <c r="E168" s="79"/>
      <c r="F168" s="1047"/>
      <c r="G168" s="1061"/>
      <c r="H168" s="1061"/>
      <c r="I168" s="1063"/>
      <c r="J168" s="1060"/>
      <c r="K168" s="115"/>
      <c r="L168" s="209"/>
      <c r="M168" s="1012" t="s">
        <v>1152</v>
      </c>
      <c r="N168" s="212">
        <v>10000</v>
      </c>
      <c r="O168" s="10" t="s">
        <v>1153</v>
      </c>
      <c r="P168" s="11" t="s">
        <v>906</v>
      </c>
      <c r="Q168" s="97">
        <v>120</v>
      </c>
      <c r="R168" s="97" t="s">
        <v>1154</v>
      </c>
      <c r="S168" s="11"/>
      <c r="T168" s="213"/>
      <c r="U168" s="96"/>
      <c r="V168" s="97"/>
      <c r="W168" s="531"/>
      <c r="X168" s="9"/>
      <c r="Y168" s="10" t="s">
        <v>1155</v>
      </c>
      <c r="Z168" s="1095">
        <f>N168*Q168</f>
        <v>1200000</v>
      </c>
    </row>
    <row r="169" spans="1:26" ht="15.75" customHeight="1">
      <c r="A169" s="969"/>
      <c r="B169" s="41"/>
      <c r="C169" s="182"/>
      <c r="D169" s="940"/>
      <c r="E169" s="79"/>
      <c r="F169" s="1047"/>
      <c r="G169" s="1061"/>
      <c r="H169" s="1061"/>
      <c r="I169" s="1063"/>
      <c r="J169" s="1060"/>
      <c r="K169" s="115"/>
      <c r="L169" s="209"/>
      <c r="M169" s="1012" t="s">
        <v>1156</v>
      </c>
      <c r="N169" s="212">
        <v>10000</v>
      </c>
      <c r="O169" s="10" t="s">
        <v>1153</v>
      </c>
      <c r="P169" s="11" t="s">
        <v>906</v>
      </c>
      <c r="Q169" s="97">
        <v>30</v>
      </c>
      <c r="R169" s="97" t="s">
        <v>1154</v>
      </c>
      <c r="S169" s="11"/>
      <c r="T169" s="213"/>
      <c r="U169" s="96"/>
      <c r="V169" s="97"/>
      <c r="W169" s="531"/>
      <c r="X169" s="9"/>
      <c r="Y169" s="10" t="s">
        <v>1155</v>
      </c>
      <c r="Z169" s="1095">
        <f>N169*Q169</f>
        <v>300000</v>
      </c>
    </row>
    <row r="170" spans="1:26" ht="15.75" customHeight="1">
      <c r="A170" s="969"/>
      <c r="B170" s="41"/>
      <c r="C170" s="182"/>
      <c r="D170" s="940"/>
      <c r="E170" s="79"/>
      <c r="F170" s="1047"/>
      <c r="G170" s="1061"/>
      <c r="H170" s="1061"/>
      <c r="I170" s="1063"/>
      <c r="J170" s="1060"/>
      <c r="K170" s="115"/>
      <c r="L170" s="209" t="s">
        <v>1157</v>
      </c>
      <c r="M170" s="1012" t="s">
        <v>1158</v>
      </c>
      <c r="N170" s="212"/>
      <c r="O170" s="10"/>
      <c r="P170" s="11"/>
      <c r="Q170" s="97"/>
      <c r="R170" s="97"/>
      <c r="S170" s="11"/>
      <c r="T170" s="213"/>
      <c r="U170" s="96"/>
      <c r="V170" s="97"/>
      <c r="W170" s="531"/>
      <c r="X170" s="9"/>
      <c r="Y170" s="10"/>
      <c r="Z170" s="1099"/>
    </row>
    <row r="171" spans="1:26" ht="15.75" customHeight="1">
      <c r="A171" s="969"/>
      <c r="B171" s="41"/>
      <c r="C171" s="182"/>
      <c r="D171" s="940"/>
      <c r="E171" s="79"/>
      <c r="F171" s="1047"/>
      <c r="G171" s="1061"/>
      <c r="H171" s="1061"/>
      <c r="I171" s="1063"/>
      <c r="J171" s="1060"/>
      <c r="K171" s="115"/>
      <c r="L171" s="209"/>
      <c r="M171" s="1012" t="s">
        <v>1159</v>
      </c>
      <c r="N171" s="212">
        <v>10000</v>
      </c>
      <c r="O171" s="10" t="s">
        <v>1153</v>
      </c>
      <c r="P171" s="11" t="s">
        <v>906</v>
      </c>
      <c r="Q171" s="97">
        <v>15</v>
      </c>
      <c r="R171" s="97" t="s">
        <v>1154</v>
      </c>
      <c r="S171" s="11"/>
      <c r="T171" s="213"/>
      <c r="U171" s="96"/>
      <c r="V171" s="97"/>
      <c r="W171" s="531"/>
      <c r="X171" s="9"/>
      <c r="Y171" s="10" t="s">
        <v>1155</v>
      </c>
      <c r="Z171" s="1095">
        <f>N171*Q171</f>
        <v>150000</v>
      </c>
    </row>
    <row r="172" spans="1:26" ht="15.75" customHeight="1">
      <c r="A172" s="969"/>
      <c r="B172" s="41"/>
      <c r="C172" s="182"/>
      <c r="D172" s="940"/>
      <c r="E172" s="79"/>
      <c r="F172" s="1047"/>
      <c r="G172" s="1061"/>
      <c r="H172" s="1061"/>
      <c r="I172" s="1063"/>
      <c r="J172" s="1060"/>
      <c r="K172" s="115"/>
      <c r="L172" s="209" t="s">
        <v>1160</v>
      </c>
      <c r="M172" s="1012" t="s">
        <v>1161</v>
      </c>
      <c r="N172" s="212">
        <v>50000</v>
      </c>
      <c r="O172" s="10" t="s">
        <v>1153</v>
      </c>
      <c r="P172" s="11" t="s">
        <v>906</v>
      </c>
      <c r="Q172" s="97">
        <v>2</v>
      </c>
      <c r="R172" s="97" t="s">
        <v>1162</v>
      </c>
      <c r="S172" s="11"/>
      <c r="T172" s="213"/>
      <c r="U172" s="96"/>
      <c r="V172" s="97"/>
      <c r="W172" s="531"/>
      <c r="X172" s="9"/>
      <c r="Y172" s="10" t="s">
        <v>1155</v>
      </c>
      <c r="Z172" s="1095">
        <f>N172*Q172</f>
        <v>100000</v>
      </c>
    </row>
    <row r="173" spans="1:26" ht="15.75" customHeight="1">
      <c r="A173" s="969"/>
      <c r="B173" s="41"/>
      <c r="C173" s="182"/>
      <c r="D173" s="940"/>
      <c r="E173" s="79"/>
      <c r="F173" s="943"/>
      <c r="G173" s="1062"/>
      <c r="H173" s="1062"/>
      <c r="I173" s="1064"/>
      <c r="J173" s="1066"/>
      <c r="K173" s="114"/>
      <c r="L173" s="257"/>
      <c r="M173" s="1014" t="s">
        <v>1163</v>
      </c>
      <c r="N173" s="251">
        <v>550</v>
      </c>
      <c r="O173" s="21" t="s">
        <v>1153</v>
      </c>
      <c r="P173" s="22" t="s">
        <v>906</v>
      </c>
      <c r="Q173" s="105">
        <v>200</v>
      </c>
      <c r="R173" s="105" t="s">
        <v>1154</v>
      </c>
      <c r="S173" s="22"/>
      <c r="T173" s="93"/>
      <c r="U173" s="110"/>
      <c r="V173" s="105"/>
      <c r="W173" s="532"/>
      <c r="X173" s="43"/>
      <c r="Y173" s="10" t="s">
        <v>1155</v>
      </c>
      <c r="Z173" s="1095">
        <f>N173*Q173</f>
        <v>110000</v>
      </c>
    </row>
    <row r="174" spans="1:26" ht="15.75" customHeight="1">
      <c r="A174" s="969"/>
      <c r="B174" s="41"/>
      <c r="C174" s="182"/>
      <c r="D174" s="940"/>
      <c r="E174" s="79"/>
      <c r="F174" s="946" t="s">
        <v>1164</v>
      </c>
      <c r="G174" s="1058">
        <v>2820</v>
      </c>
      <c r="H174" s="1058">
        <f>Z174/1000</f>
        <v>2820</v>
      </c>
      <c r="I174" s="1059">
        <f>(H174-G174)</f>
        <v>0</v>
      </c>
      <c r="J174" s="1065">
        <v>100</v>
      </c>
      <c r="K174" s="996"/>
      <c r="L174" s="15"/>
      <c r="M174" s="1305"/>
      <c r="N174" s="243"/>
      <c r="O174" s="244"/>
      <c r="P174" s="245"/>
      <c r="Q174" s="246"/>
      <c r="R174" s="246"/>
      <c r="S174" s="19"/>
      <c r="T174" s="211"/>
      <c r="U174" s="109"/>
      <c r="V174" s="102"/>
      <c r="W174" s="530"/>
      <c r="X174" s="44"/>
      <c r="Y174" s="18"/>
      <c r="Z174" s="1093">
        <f>SUM(Z175:Z183)</f>
        <v>2820000</v>
      </c>
    </row>
    <row r="175" spans="1:26" ht="15.75" customHeight="1" thickBot="1">
      <c r="A175" s="969"/>
      <c r="B175" s="41"/>
      <c r="C175" s="182"/>
      <c r="D175" s="940"/>
      <c r="E175" s="973"/>
      <c r="F175" s="1148" t="s">
        <v>1165</v>
      </c>
      <c r="G175" s="1061"/>
      <c r="H175" s="1048"/>
      <c r="I175" s="1076"/>
      <c r="J175" s="1060"/>
      <c r="L175" s="209" t="s">
        <v>1128</v>
      </c>
      <c r="M175" s="1026" t="s">
        <v>1166</v>
      </c>
      <c r="N175" s="212">
        <v>2000</v>
      </c>
      <c r="O175" s="217" t="s">
        <v>1114</v>
      </c>
      <c r="P175" s="11" t="s">
        <v>906</v>
      </c>
      <c r="Q175" s="97">
        <v>15</v>
      </c>
      <c r="R175" s="97" t="s">
        <v>1115</v>
      </c>
      <c r="S175" s="11" t="s">
        <v>906</v>
      </c>
      <c r="T175" s="213">
        <v>2</v>
      </c>
      <c r="U175" s="97" t="s">
        <v>1118</v>
      </c>
      <c r="V175" s="97"/>
      <c r="W175" s="531"/>
      <c r="X175" s="9"/>
      <c r="Y175" s="10" t="s">
        <v>1117</v>
      </c>
      <c r="Z175" s="1095">
        <f>N175*Q175*T175</f>
        <v>60000</v>
      </c>
    </row>
    <row r="176" spans="1:26" ht="15.75" customHeight="1">
      <c r="A176" s="969"/>
      <c r="B176" s="41"/>
      <c r="C176" s="182"/>
      <c r="D176" s="940"/>
      <c r="E176" s="79"/>
      <c r="F176" s="1306"/>
      <c r="G176" s="1061"/>
      <c r="H176" s="1048"/>
      <c r="I176" s="1076"/>
      <c r="J176" s="1060"/>
      <c r="L176" s="209" t="s">
        <v>1167</v>
      </c>
      <c r="M176" s="1026" t="s">
        <v>1168</v>
      </c>
      <c r="N176" s="212">
        <v>30000</v>
      </c>
      <c r="O176" s="217" t="s">
        <v>1114</v>
      </c>
      <c r="P176" s="11" t="s">
        <v>906</v>
      </c>
      <c r="Q176" s="97">
        <v>2</v>
      </c>
      <c r="R176" s="97" t="s">
        <v>1115</v>
      </c>
      <c r="S176" s="11" t="s">
        <v>906</v>
      </c>
      <c r="T176" s="213">
        <v>2</v>
      </c>
      <c r="U176" s="96" t="s">
        <v>1118</v>
      </c>
      <c r="V176" s="97"/>
      <c r="W176" s="531"/>
      <c r="X176" s="9"/>
      <c r="Y176" s="10" t="s">
        <v>1117</v>
      </c>
      <c r="Z176" s="1095">
        <f>N176*Q176*T176</f>
        <v>120000</v>
      </c>
    </row>
    <row r="177" spans="1:26" ht="15.75" customHeight="1" thickBot="1">
      <c r="A177" s="1666"/>
      <c r="B177" s="972"/>
      <c r="C177" s="1676"/>
      <c r="D177" s="974"/>
      <c r="E177" s="973"/>
      <c r="F177" s="1730"/>
      <c r="G177" s="1721"/>
      <c r="H177" s="1731"/>
      <c r="I177" s="1732"/>
      <c r="J177" s="1723"/>
      <c r="K177" s="1115"/>
      <c r="L177" s="1627" t="s">
        <v>1141</v>
      </c>
      <c r="M177" s="1725" t="s">
        <v>1169</v>
      </c>
      <c r="N177" s="1726">
        <v>80000</v>
      </c>
      <c r="O177" s="903" t="s">
        <v>1114</v>
      </c>
      <c r="P177" s="900" t="s">
        <v>906</v>
      </c>
      <c r="Q177" s="1632">
        <v>2</v>
      </c>
      <c r="R177" s="1632" t="s">
        <v>1170</v>
      </c>
      <c r="S177" s="900"/>
      <c r="T177" s="1727"/>
      <c r="U177" s="1630"/>
      <c r="V177" s="1632"/>
      <c r="W177" s="1728"/>
      <c r="X177" s="1620"/>
      <c r="Y177" s="899" t="s">
        <v>1117</v>
      </c>
      <c r="Z177" s="1733">
        <f aca="true" t="shared" si="4" ref="Z177:Z183">N177*Q177</f>
        <v>160000</v>
      </c>
    </row>
    <row r="178" spans="1:26" ht="15.75" customHeight="1">
      <c r="A178" s="969"/>
      <c r="B178" s="41"/>
      <c r="C178" s="182"/>
      <c r="D178" s="940"/>
      <c r="E178" s="79"/>
      <c r="F178" s="1307"/>
      <c r="G178" s="1061"/>
      <c r="H178" s="1048"/>
      <c r="I178" s="1076"/>
      <c r="J178" s="1060"/>
      <c r="K178" s="997"/>
      <c r="L178" s="25" t="s">
        <v>1144</v>
      </c>
      <c r="M178" s="1026" t="s">
        <v>1171</v>
      </c>
      <c r="N178" s="212">
        <v>500</v>
      </c>
      <c r="O178" s="217" t="s">
        <v>1114</v>
      </c>
      <c r="P178" s="11" t="s">
        <v>906</v>
      </c>
      <c r="Q178" s="97">
        <v>1000</v>
      </c>
      <c r="R178" s="97" t="s">
        <v>1170</v>
      </c>
      <c r="S178" s="225"/>
      <c r="T178" s="256"/>
      <c r="U178" s="225"/>
      <c r="V178" s="97"/>
      <c r="W178" s="531"/>
      <c r="X178" s="9"/>
      <c r="Y178" s="10" t="s">
        <v>1117</v>
      </c>
      <c r="Z178" s="1095">
        <f t="shared" si="4"/>
        <v>500000</v>
      </c>
    </row>
    <row r="179" spans="1:26" ht="15.75" customHeight="1">
      <c r="A179" s="969"/>
      <c r="B179" s="41"/>
      <c r="C179" s="182"/>
      <c r="D179" s="940"/>
      <c r="E179" s="79"/>
      <c r="F179" s="1307"/>
      <c r="G179" s="1252"/>
      <c r="H179" s="1048"/>
      <c r="I179" s="1076"/>
      <c r="J179" s="1060"/>
      <c r="K179" s="115"/>
      <c r="L179" s="25"/>
      <c r="M179" s="1026" t="s">
        <v>1172</v>
      </c>
      <c r="N179" s="212">
        <v>330000</v>
      </c>
      <c r="O179" s="217" t="s">
        <v>1114</v>
      </c>
      <c r="P179" s="11" t="s">
        <v>906</v>
      </c>
      <c r="Q179" s="97">
        <v>1</v>
      </c>
      <c r="R179" s="97" t="s">
        <v>1118</v>
      </c>
      <c r="S179" s="225"/>
      <c r="T179" s="256"/>
      <c r="U179" s="225"/>
      <c r="V179" s="97"/>
      <c r="W179" s="531"/>
      <c r="X179" s="9"/>
      <c r="Y179" s="10" t="s">
        <v>1117</v>
      </c>
      <c r="Z179" s="1095">
        <f t="shared" si="4"/>
        <v>330000</v>
      </c>
    </row>
    <row r="180" spans="1:26" ht="15.75" customHeight="1">
      <c r="A180" s="969"/>
      <c r="B180" s="41"/>
      <c r="C180" s="182"/>
      <c r="D180" s="940"/>
      <c r="E180" s="79"/>
      <c r="F180" s="1307"/>
      <c r="G180" s="1061"/>
      <c r="H180" s="1048"/>
      <c r="I180" s="1076"/>
      <c r="J180" s="1060"/>
      <c r="K180" s="115"/>
      <c r="L180" s="25" t="s">
        <v>1147</v>
      </c>
      <c r="M180" s="1026" t="s">
        <v>1173</v>
      </c>
      <c r="N180" s="212">
        <v>265000</v>
      </c>
      <c r="O180" s="217" t="s">
        <v>1114</v>
      </c>
      <c r="P180" s="11" t="s">
        <v>906</v>
      </c>
      <c r="Q180" s="97">
        <v>2</v>
      </c>
      <c r="R180" s="97" t="s">
        <v>1118</v>
      </c>
      <c r="S180" s="225"/>
      <c r="T180" s="256"/>
      <c r="U180" s="225"/>
      <c r="V180" s="97"/>
      <c r="W180" s="531"/>
      <c r="X180" s="9"/>
      <c r="Y180" s="10" t="s">
        <v>1117</v>
      </c>
      <c r="Z180" s="1095">
        <f t="shared" si="4"/>
        <v>530000</v>
      </c>
    </row>
    <row r="181" spans="1:26" ht="15.75" customHeight="1">
      <c r="A181" s="969"/>
      <c r="B181" s="41"/>
      <c r="C181" s="182"/>
      <c r="D181" s="940"/>
      <c r="E181" s="79"/>
      <c r="F181" s="1307"/>
      <c r="G181" s="1061"/>
      <c r="H181" s="1048"/>
      <c r="I181" s="1076"/>
      <c r="J181" s="1060"/>
      <c r="K181" s="115"/>
      <c r="L181" s="25" t="s">
        <v>1174</v>
      </c>
      <c r="M181" s="1026" t="s">
        <v>1175</v>
      </c>
      <c r="N181" s="212">
        <v>240000</v>
      </c>
      <c r="O181" s="217" t="s">
        <v>1114</v>
      </c>
      <c r="P181" s="11" t="s">
        <v>906</v>
      </c>
      <c r="Q181" s="97">
        <v>2</v>
      </c>
      <c r="R181" s="97" t="s">
        <v>1118</v>
      </c>
      <c r="S181" s="225"/>
      <c r="T181" s="256"/>
      <c r="U181" s="225"/>
      <c r="V181" s="97"/>
      <c r="W181" s="531"/>
      <c r="X181" s="9"/>
      <c r="Y181" s="10" t="s">
        <v>1117</v>
      </c>
      <c r="Z181" s="1095">
        <f t="shared" si="4"/>
        <v>480000</v>
      </c>
    </row>
    <row r="182" spans="1:26" ht="15.75" customHeight="1">
      <c r="A182" s="969"/>
      <c r="B182" s="41"/>
      <c r="C182" s="182"/>
      <c r="D182" s="940"/>
      <c r="E182" s="79"/>
      <c r="F182" s="1307"/>
      <c r="G182" s="1061"/>
      <c r="H182" s="1048"/>
      <c r="I182" s="1076"/>
      <c r="J182" s="1060"/>
      <c r="K182" s="115"/>
      <c r="L182" s="25" t="s">
        <v>1176</v>
      </c>
      <c r="M182" s="1026" t="s">
        <v>1177</v>
      </c>
      <c r="N182" s="212">
        <v>15000</v>
      </c>
      <c r="O182" s="217" t="s">
        <v>1114</v>
      </c>
      <c r="P182" s="11" t="s">
        <v>906</v>
      </c>
      <c r="Q182" s="97">
        <v>16</v>
      </c>
      <c r="R182" s="97" t="s">
        <v>1115</v>
      </c>
      <c r="S182" s="225"/>
      <c r="T182" s="256"/>
      <c r="U182" s="225"/>
      <c r="V182" s="97"/>
      <c r="W182" s="531"/>
      <c r="X182" s="9"/>
      <c r="Y182" s="10" t="s">
        <v>1117</v>
      </c>
      <c r="Z182" s="1095">
        <f t="shared" si="4"/>
        <v>240000</v>
      </c>
    </row>
    <row r="183" spans="1:26" ht="15.75" customHeight="1">
      <c r="A183" s="969"/>
      <c r="B183" s="41"/>
      <c r="C183" s="182"/>
      <c r="D183" s="940"/>
      <c r="E183" s="79"/>
      <c r="F183" s="1308"/>
      <c r="G183" s="1061"/>
      <c r="H183" s="1048"/>
      <c r="I183" s="1076"/>
      <c r="J183" s="1060"/>
      <c r="K183" s="115"/>
      <c r="L183" s="209" t="s">
        <v>1178</v>
      </c>
      <c r="M183" s="1026" t="s">
        <v>1109</v>
      </c>
      <c r="N183" s="212">
        <v>400000</v>
      </c>
      <c r="O183" s="217" t="s">
        <v>1114</v>
      </c>
      <c r="P183" s="11" t="s">
        <v>906</v>
      </c>
      <c r="Q183" s="97">
        <v>1</v>
      </c>
      <c r="R183" s="97" t="s">
        <v>1118</v>
      </c>
      <c r="S183" s="225"/>
      <c r="T183" s="256"/>
      <c r="U183" s="225"/>
      <c r="V183" s="97"/>
      <c r="W183" s="531"/>
      <c r="X183" s="9"/>
      <c r="Y183" s="10" t="s">
        <v>1117</v>
      </c>
      <c r="Z183" s="1095">
        <f t="shared" si="4"/>
        <v>400000</v>
      </c>
    </row>
    <row r="184" spans="1:26" ht="15.75" customHeight="1">
      <c r="A184" s="969"/>
      <c r="B184" s="41"/>
      <c r="C184" s="182"/>
      <c r="D184" s="940"/>
      <c r="E184" s="79"/>
      <c r="F184" s="1144" t="s">
        <v>1179</v>
      </c>
      <c r="G184" s="1058">
        <v>950</v>
      </c>
      <c r="H184" s="1058">
        <f>Z184/1000</f>
        <v>600</v>
      </c>
      <c r="I184" s="1059">
        <f>(H184-G184)</f>
        <v>-350</v>
      </c>
      <c r="J184" s="1065">
        <v>100</v>
      </c>
      <c r="K184" s="117"/>
      <c r="L184" s="42"/>
      <c r="M184" s="1025"/>
      <c r="N184" s="243"/>
      <c r="O184" s="244"/>
      <c r="P184" s="245"/>
      <c r="Q184" s="246"/>
      <c r="R184" s="246"/>
      <c r="S184" s="19"/>
      <c r="T184" s="211"/>
      <c r="U184" s="109"/>
      <c r="V184" s="102"/>
      <c r="W184" s="530"/>
      <c r="X184" s="44"/>
      <c r="Y184" s="18"/>
      <c r="Z184" s="1093">
        <f>SUM(Z185:Z185)</f>
        <v>600000</v>
      </c>
    </row>
    <row r="185" spans="1:26" ht="15.75" customHeight="1">
      <c r="A185" s="969"/>
      <c r="B185" s="41"/>
      <c r="C185" s="182"/>
      <c r="D185" s="940"/>
      <c r="E185" s="79"/>
      <c r="F185" s="1146" t="s">
        <v>1180</v>
      </c>
      <c r="G185" s="1062"/>
      <c r="H185" s="1062"/>
      <c r="I185" s="1064"/>
      <c r="J185" s="1066"/>
      <c r="K185" s="114"/>
      <c r="L185" s="48" t="s">
        <v>915</v>
      </c>
      <c r="M185" s="1027" t="s">
        <v>1181</v>
      </c>
      <c r="N185" s="251">
        <v>600000</v>
      </c>
      <c r="O185" s="14" t="s">
        <v>1114</v>
      </c>
      <c r="P185" s="22"/>
      <c r="Q185" s="105"/>
      <c r="R185" s="105"/>
      <c r="S185" s="22"/>
      <c r="T185" s="93"/>
      <c r="U185" s="110"/>
      <c r="V185" s="105"/>
      <c r="W185" s="532"/>
      <c r="X185" s="43"/>
      <c r="Y185" s="21" t="s">
        <v>1117</v>
      </c>
      <c r="Z185" s="1096">
        <f>N185</f>
        <v>600000</v>
      </c>
    </row>
    <row r="186" spans="1:26" ht="15.75" customHeight="1">
      <c r="A186" s="1244"/>
      <c r="B186" s="41"/>
      <c r="D186" s="794"/>
      <c r="F186" s="1148" t="s">
        <v>1182</v>
      </c>
      <c r="G186" s="1061">
        <v>5128</v>
      </c>
      <c r="H186" s="1061">
        <f>Z186/1000</f>
        <v>1712</v>
      </c>
      <c r="I186" s="1063">
        <f>(H186-G186)</f>
        <v>-3416</v>
      </c>
      <c r="J186" s="1073">
        <v>100</v>
      </c>
      <c r="L186" s="25"/>
      <c r="M186" s="1026"/>
      <c r="N186" s="212"/>
      <c r="O186" s="217"/>
      <c r="P186" s="11"/>
      <c r="Q186" s="97"/>
      <c r="R186" s="97"/>
      <c r="S186" s="11"/>
      <c r="T186" s="213"/>
      <c r="U186" s="96"/>
      <c r="V186" s="97"/>
      <c r="W186" s="531"/>
      <c r="X186" s="9"/>
      <c r="Y186" s="10"/>
      <c r="Z186" s="1098">
        <f>SUM(Z187:Z191)</f>
        <v>1712000</v>
      </c>
    </row>
    <row r="187" spans="1:26" ht="15.75" customHeight="1">
      <c r="A187" s="1244"/>
      <c r="B187" s="41"/>
      <c r="D187" s="794"/>
      <c r="F187" s="1148" t="s">
        <v>1183</v>
      </c>
      <c r="G187" s="1061"/>
      <c r="H187" s="1061"/>
      <c r="I187" s="1063"/>
      <c r="L187" s="53" t="s">
        <v>1184</v>
      </c>
      <c r="M187" s="1028" t="s">
        <v>1185</v>
      </c>
      <c r="N187" s="224">
        <v>400000</v>
      </c>
      <c r="O187" s="10" t="s">
        <v>1114</v>
      </c>
      <c r="P187" s="11" t="s">
        <v>906</v>
      </c>
      <c r="Q187" s="97">
        <v>1</v>
      </c>
      <c r="R187" s="97" t="s">
        <v>1115</v>
      </c>
      <c r="S187" s="11"/>
      <c r="T187" s="223"/>
      <c r="U187" s="223"/>
      <c r="V187" s="97"/>
      <c r="W187" s="531"/>
      <c r="X187" s="9"/>
      <c r="Y187" s="10" t="s">
        <v>1117</v>
      </c>
      <c r="Z187" s="1095">
        <f>N187*Q187</f>
        <v>400000</v>
      </c>
    </row>
    <row r="188" spans="1:26" ht="15.75" customHeight="1">
      <c r="A188" s="1244"/>
      <c r="B188" s="41"/>
      <c r="D188" s="794"/>
      <c r="F188" s="1047"/>
      <c r="G188" s="1061"/>
      <c r="H188" s="1061"/>
      <c r="I188" s="1063"/>
      <c r="J188" s="1060"/>
      <c r="K188" s="115"/>
      <c r="L188" s="53" t="s">
        <v>1135</v>
      </c>
      <c r="M188" s="1028" t="s">
        <v>1183</v>
      </c>
      <c r="N188" s="230"/>
      <c r="O188" s="217"/>
      <c r="P188" s="217"/>
      <c r="Q188" s="11"/>
      <c r="R188" s="11"/>
      <c r="S188" s="231"/>
      <c r="T188" s="231"/>
      <c r="U188" s="231"/>
      <c r="V188" s="97"/>
      <c r="W188" s="531"/>
      <c r="X188" s="9"/>
      <c r="Y188" s="10"/>
      <c r="Z188" s="1099"/>
    </row>
    <row r="189" spans="1:26" ht="15.75" customHeight="1">
      <c r="A189" s="969"/>
      <c r="B189" s="41"/>
      <c r="C189" s="182"/>
      <c r="D189" s="940"/>
      <c r="E189" s="79"/>
      <c r="F189" s="1047"/>
      <c r="G189" s="1071"/>
      <c r="H189" s="1061"/>
      <c r="I189" s="1063"/>
      <c r="J189" s="1060"/>
      <c r="K189" s="115"/>
      <c r="L189" s="53"/>
      <c r="M189" s="1028" t="s">
        <v>1186</v>
      </c>
      <c r="N189" s="230">
        <v>100000</v>
      </c>
      <c r="O189" s="217" t="s">
        <v>1114</v>
      </c>
      <c r="P189" s="11" t="s">
        <v>906</v>
      </c>
      <c r="Q189" s="11">
        <v>3</v>
      </c>
      <c r="R189" s="11" t="s">
        <v>1187</v>
      </c>
      <c r="S189" s="11" t="s">
        <v>906</v>
      </c>
      <c r="T189" s="231">
        <v>1</v>
      </c>
      <c r="U189" s="231" t="s">
        <v>1118</v>
      </c>
      <c r="V189" s="97"/>
      <c r="W189" s="531"/>
      <c r="X189" s="9"/>
      <c r="Y189" s="10" t="s">
        <v>1117</v>
      </c>
      <c r="Z189" s="360">
        <f>N189*Q189*T189</f>
        <v>300000</v>
      </c>
    </row>
    <row r="190" spans="1:26" ht="15.75" customHeight="1">
      <c r="A190" s="969"/>
      <c r="B190" s="41"/>
      <c r="C190" s="182"/>
      <c r="D190" s="940"/>
      <c r="E190" s="79"/>
      <c r="F190" s="1047"/>
      <c r="G190" s="1071"/>
      <c r="H190" s="1061"/>
      <c r="I190" s="1063"/>
      <c r="J190" s="1060"/>
      <c r="K190" s="115"/>
      <c r="L190" s="53"/>
      <c r="M190" s="1028" t="s">
        <v>1188</v>
      </c>
      <c r="N190" s="230">
        <v>8000</v>
      </c>
      <c r="O190" s="217" t="s">
        <v>1114</v>
      </c>
      <c r="P190" s="11" t="s">
        <v>906</v>
      </c>
      <c r="Q190" s="11">
        <v>16</v>
      </c>
      <c r="R190" s="11" t="s">
        <v>1115</v>
      </c>
      <c r="S190" s="11" t="s">
        <v>906</v>
      </c>
      <c r="T190" s="231">
        <v>4</v>
      </c>
      <c r="U190" s="231" t="s">
        <v>1189</v>
      </c>
      <c r="V190" s="97"/>
      <c r="W190" s="531"/>
      <c r="X190" s="9"/>
      <c r="Y190" s="10" t="s">
        <v>1117</v>
      </c>
      <c r="Z190" s="1095">
        <f>N190*Q190*T190</f>
        <v>512000</v>
      </c>
    </row>
    <row r="191" spans="1:26" ht="15.75" customHeight="1">
      <c r="A191" s="969"/>
      <c r="B191" s="41"/>
      <c r="C191" s="182"/>
      <c r="D191" s="940"/>
      <c r="E191" s="79"/>
      <c r="F191" s="943"/>
      <c r="G191" s="1071"/>
      <c r="H191" s="1048"/>
      <c r="I191" s="1076"/>
      <c r="J191" s="1060"/>
      <c r="K191" s="115"/>
      <c r="L191" s="53"/>
      <c r="M191" s="1028" t="s">
        <v>1190</v>
      </c>
      <c r="N191" s="230">
        <v>500000</v>
      </c>
      <c r="O191" s="217" t="s">
        <v>1114</v>
      </c>
      <c r="P191" s="11" t="s">
        <v>906</v>
      </c>
      <c r="Q191" s="11">
        <v>1</v>
      </c>
      <c r="R191" s="11" t="s">
        <v>1115</v>
      </c>
      <c r="S191" s="11" t="s">
        <v>906</v>
      </c>
      <c r="T191" s="231">
        <v>1</v>
      </c>
      <c r="U191" s="231" t="s">
        <v>1118</v>
      </c>
      <c r="V191" s="9"/>
      <c r="W191" s="9"/>
      <c r="X191" s="9"/>
      <c r="Y191" s="10" t="s">
        <v>1117</v>
      </c>
      <c r="Z191" s="1095">
        <f>N191*Q191*T191</f>
        <v>500000</v>
      </c>
    </row>
    <row r="192" spans="1:26" ht="15.75" customHeight="1">
      <c r="A192" s="969"/>
      <c r="B192" s="41"/>
      <c r="C192" s="182"/>
      <c r="D192" s="940"/>
      <c r="E192" s="79"/>
      <c r="F192" s="946" t="s">
        <v>1191</v>
      </c>
      <c r="G192" s="1058">
        <v>630</v>
      </c>
      <c r="H192" s="1058">
        <f>Z192/1000</f>
        <v>1536</v>
      </c>
      <c r="I192" s="1067">
        <f>(H192-G192)</f>
        <v>906</v>
      </c>
      <c r="J192" s="1065">
        <f>(H192/G192*100)-100</f>
        <v>143.80952380952382</v>
      </c>
      <c r="K192" s="996"/>
      <c r="L192" s="220" t="s">
        <v>1111</v>
      </c>
      <c r="M192" s="1025" t="s">
        <v>1191</v>
      </c>
      <c r="N192" s="243"/>
      <c r="O192" s="244"/>
      <c r="P192" s="245"/>
      <c r="Q192" s="246"/>
      <c r="R192" s="246"/>
      <c r="S192" s="19"/>
      <c r="T192" s="211"/>
      <c r="U192" s="109"/>
      <c r="V192" s="102"/>
      <c r="W192" s="530"/>
      <c r="X192" s="44"/>
      <c r="Y192" s="18"/>
      <c r="Z192" s="1093">
        <f>SUM(Z193:Z196)</f>
        <v>1536000</v>
      </c>
    </row>
    <row r="193" spans="1:26" ht="15.75" customHeight="1">
      <c r="A193" s="969"/>
      <c r="B193" s="41"/>
      <c r="C193" s="182"/>
      <c r="D193" s="940"/>
      <c r="E193" s="79"/>
      <c r="F193" s="1047"/>
      <c r="G193" s="1071"/>
      <c r="H193" s="1252"/>
      <c r="I193" s="1068"/>
      <c r="J193" s="1060"/>
      <c r="K193" s="997"/>
      <c r="L193" s="217"/>
      <c r="M193" s="1018" t="s">
        <v>1192</v>
      </c>
      <c r="N193" s="214">
        <v>120</v>
      </c>
      <c r="O193" s="247" t="s">
        <v>1114</v>
      </c>
      <c r="P193" s="248" t="s">
        <v>906</v>
      </c>
      <c r="Q193" s="215">
        <v>300</v>
      </c>
      <c r="R193" s="215" t="s">
        <v>1151</v>
      </c>
      <c r="S193" s="11"/>
      <c r="T193" s="213"/>
      <c r="U193" s="96"/>
      <c r="V193" s="97"/>
      <c r="W193" s="531"/>
      <c r="X193" s="9"/>
      <c r="Y193" s="10" t="s">
        <v>1117</v>
      </c>
      <c r="Z193" s="360">
        <f>N193*Q193</f>
        <v>36000</v>
      </c>
    </row>
    <row r="194" spans="1:26" ht="15.75" customHeight="1">
      <c r="A194" s="1244"/>
      <c r="B194" s="41"/>
      <c r="D194" s="798"/>
      <c r="F194" s="1047"/>
      <c r="G194" s="1071"/>
      <c r="H194" s="1061"/>
      <c r="I194" s="1063"/>
      <c r="J194" s="1060"/>
      <c r="L194" s="13"/>
      <c r="M194" s="1022" t="s">
        <v>1193</v>
      </c>
      <c r="N194" s="214">
        <v>80000</v>
      </c>
      <c r="O194" s="247" t="s">
        <v>1114</v>
      </c>
      <c r="P194" s="248" t="s">
        <v>906</v>
      </c>
      <c r="Q194" s="215">
        <v>5</v>
      </c>
      <c r="R194" s="215" t="s">
        <v>1115</v>
      </c>
      <c r="S194" s="11"/>
      <c r="T194" s="213"/>
      <c r="U194" s="96"/>
      <c r="V194" s="97"/>
      <c r="W194" s="531"/>
      <c r="X194" s="9"/>
      <c r="Y194" s="10" t="s">
        <v>1117</v>
      </c>
      <c r="Z194" s="1095">
        <f>N194*Q194</f>
        <v>400000</v>
      </c>
    </row>
    <row r="195" spans="1:26" ht="15.75" customHeight="1">
      <c r="A195" s="1244"/>
      <c r="B195" s="41"/>
      <c r="F195" s="1047"/>
      <c r="G195" s="1071"/>
      <c r="H195" s="1061"/>
      <c r="I195" s="1063"/>
      <c r="J195" s="1060"/>
      <c r="L195" s="13"/>
      <c r="M195" s="1022" t="s">
        <v>1194</v>
      </c>
      <c r="N195" s="214">
        <v>100000</v>
      </c>
      <c r="O195" s="247" t="s">
        <v>1</v>
      </c>
      <c r="P195" s="248" t="s">
        <v>906</v>
      </c>
      <c r="Q195" s="215">
        <v>1</v>
      </c>
      <c r="R195" s="215" t="s">
        <v>1118</v>
      </c>
      <c r="S195" s="11"/>
      <c r="T195" s="213"/>
      <c r="U195" s="96"/>
      <c r="V195" s="97"/>
      <c r="W195" s="531"/>
      <c r="X195" s="9"/>
      <c r="Y195" s="10" t="s">
        <v>1117</v>
      </c>
      <c r="Z195" s="1095">
        <f>N195*Q195</f>
        <v>100000</v>
      </c>
    </row>
    <row r="196" spans="1:26" ht="15.75" customHeight="1">
      <c r="A196" s="969"/>
      <c r="B196" s="41"/>
      <c r="F196" s="943"/>
      <c r="G196" s="1077"/>
      <c r="H196" s="1079"/>
      <c r="I196" s="1078"/>
      <c r="J196" s="1066"/>
      <c r="K196" s="1257"/>
      <c r="L196" s="373"/>
      <c r="M196" s="1267" t="s">
        <v>1195</v>
      </c>
      <c r="N196" s="251">
        <v>10000</v>
      </c>
      <c r="O196" s="21" t="s">
        <v>1114</v>
      </c>
      <c r="P196" s="22" t="s">
        <v>906</v>
      </c>
      <c r="Q196" s="105">
        <v>100</v>
      </c>
      <c r="R196" s="105" t="s">
        <v>1151</v>
      </c>
      <c r="S196" s="22"/>
      <c r="T196" s="93"/>
      <c r="U196" s="110"/>
      <c r="V196" s="43"/>
      <c r="W196" s="43"/>
      <c r="X196" s="43"/>
      <c r="Y196" s="21" t="s">
        <v>1117</v>
      </c>
      <c r="Z196" s="1096">
        <f>N196*Q196</f>
        <v>1000000</v>
      </c>
    </row>
    <row r="197" spans="1:26" ht="15.75" customHeight="1">
      <c r="A197" s="969"/>
      <c r="B197" s="41"/>
      <c r="C197" s="182"/>
      <c r="D197" s="941"/>
      <c r="E197" s="1254"/>
      <c r="F197" s="1047" t="s">
        <v>1196</v>
      </c>
      <c r="G197" s="1061">
        <v>2480</v>
      </c>
      <c r="H197" s="1061">
        <f>Z197/1000</f>
        <v>1720</v>
      </c>
      <c r="I197" s="1063">
        <f>(H197-G197)</f>
        <v>-760</v>
      </c>
      <c r="J197" s="1060">
        <f>(H197/G197*100)-100</f>
        <v>-30.645161290322577</v>
      </c>
      <c r="K197" s="997"/>
      <c r="L197" s="53"/>
      <c r="M197" s="1259"/>
      <c r="N197" s="212"/>
      <c r="O197" s="10"/>
      <c r="P197" s="11"/>
      <c r="Q197" s="97"/>
      <c r="R197" s="97"/>
      <c r="S197" s="11"/>
      <c r="T197" s="213"/>
      <c r="U197" s="96"/>
      <c r="V197" s="9"/>
      <c r="W197" s="9"/>
      <c r="X197" s="9"/>
      <c r="Y197" s="10"/>
      <c r="Z197" s="1097">
        <f>SUM(Z198:Z202)</f>
        <v>1720000</v>
      </c>
    </row>
    <row r="198" spans="1:26" ht="15.75" customHeight="1">
      <c r="A198" s="969"/>
      <c r="B198" s="41"/>
      <c r="C198" s="182"/>
      <c r="D198" s="941"/>
      <c r="E198" s="79"/>
      <c r="F198" s="1047"/>
      <c r="G198" s="1048"/>
      <c r="H198" s="1048"/>
      <c r="I198" s="322"/>
      <c r="J198" s="1060"/>
      <c r="K198" s="997"/>
      <c r="L198" s="53" t="s">
        <v>1111</v>
      </c>
      <c r="M198" s="1023" t="s">
        <v>1197</v>
      </c>
      <c r="N198" s="212">
        <v>30000</v>
      </c>
      <c r="O198" s="10" t="s">
        <v>1114</v>
      </c>
      <c r="P198" s="11" t="s">
        <v>906</v>
      </c>
      <c r="Q198" s="97">
        <v>10</v>
      </c>
      <c r="R198" s="97" t="s">
        <v>1115</v>
      </c>
      <c r="S198" s="11"/>
      <c r="T198" s="213"/>
      <c r="U198" s="96"/>
      <c r="V198" s="9"/>
      <c r="W198" s="9"/>
      <c r="X198" s="9"/>
      <c r="Y198" s="10" t="s">
        <v>1117</v>
      </c>
      <c r="Z198" s="1095">
        <f>N198*Q198</f>
        <v>300000</v>
      </c>
    </row>
    <row r="199" spans="1:26" ht="15.75" customHeight="1">
      <c r="A199" s="969"/>
      <c r="B199" s="41"/>
      <c r="C199" s="182"/>
      <c r="D199" s="941"/>
      <c r="E199" s="79"/>
      <c r="F199" s="1047"/>
      <c r="G199" s="1071"/>
      <c r="H199" s="1048"/>
      <c r="I199" s="322"/>
      <c r="J199" s="1060"/>
      <c r="K199" s="997"/>
      <c r="L199" s="53"/>
      <c r="M199" s="1023" t="s">
        <v>1198</v>
      </c>
      <c r="N199" s="212">
        <v>50000</v>
      </c>
      <c r="O199" s="10" t="s">
        <v>1114</v>
      </c>
      <c r="P199" s="11" t="s">
        <v>906</v>
      </c>
      <c r="Q199" s="97">
        <v>15</v>
      </c>
      <c r="R199" s="97" t="s">
        <v>1115</v>
      </c>
      <c r="S199" s="11"/>
      <c r="T199" s="213"/>
      <c r="U199" s="96"/>
      <c r="V199" s="9"/>
      <c r="W199" s="9"/>
      <c r="X199" s="9"/>
      <c r="Y199" s="10" t="s">
        <v>1117</v>
      </c>
      <c r="Z199" s="1095">
        <f>N199*Q199</f>
        <v>750000</v>
      </c>
    </row>
    <row r="200" spans="1:26" ht="15.75" customHeight="1">
      <c r="A200" s="969"/>
      <c r="B200" s="41"/>
      <c r="C200" s="182"/>
      <c r="D200" s="941"/>
      <c r="E200" s="79"/>
      <c r="F200" s="1047"/>
      <c r="G200" s="1071"/>
      <c r="H200" s="1048"/>
      <c r="I200" s="322"/>
      <c r="J200" s="1060"/>
      <c r="K200" s="997"/>
      <c r="L200" s="53"/>
      <c r="M200" s="1023" t="s">
        <v>1199</v>
      </c>
      <c r="N200" s="212">
        <v>30000</v>
      </c>
      <c r="O200" s="10" t="s">
        <v>1114</v>
      </c>
      <c r="P200" s="11" t="s">
        <v>906</v>
      </c>
      <c r="Q200" s="97">
        <v>15</v>
      </c>
      <c r="R200" s="97" t="s">
        <v>1115</v>
      </c>
      <c r="S200" s="11"/>
      <c r="T200" s="213"/>
      <c r="U200" s="96"/>
      <c r="V200" s="9"/>
      <c r="W200" s="9"/>
      <c r="X200" s="9"/>
      <c r="Y200" s="10" t="s">
        <v>1117</v>
      </c>
      <c r="Z200" s="1095">
        <f>N200*Q200</f>
        <v>450000</v>
      </c>
    </row>
    <row r="201" spans="1:26" ht="15.75" customHeight="1">
      <c r="A201" s="969"/>
      <c r="B201" s="41"/>
      <c r="C201" s="182"/>
      <c r="D201" s="941"/>
      <c r="E201" s="79"/>
      <c r="F201" s="1047"/>
      <c r="G201" s="1071"/>
      <c r="H201" s="1048"/>
      <c r="I201" s="322"/>
      <c r="J201" s="1060"/>
      <c r="K201" s="997"/>
      <c r="L201" s="53"/>
      <c r="M201" s="1023" t="s">
        <v>1200</v>
      </c>
      <c r="N201" s="212">
        <v>10000</v>
      </c>
      <c r="O201" s="10" t="s">
        <v>1114</v>
      </c>
      <c r="P201" s="11" t="s">
        <v>906</v>
      </c>
      <c r="Q201" s="97">
        <v>12</v>
      </c>
      <c r="R201" s="97" t="s">
        <v>1115</v>
      </c>
      <c r="S201" s="11"/>
      <c r="T201" s="213"/>
      <c r="U201" s="96"/>
      <c r="V201" s="9"/>
      <c r="W201" s="9"/>
      <c r="X201" s="9"/>
      <c r="Y201" s="10" t="s">
        <v>1117</v>
      </c>
      <c r="Z201" s="1095">
        <f>N201*Q201</f>
        <v>120000</v>
      </c>
    </row>
    <row r="202" spans="1:26" ht="15.75" customHeight="1">
      <c r="A202" s="969"/>
      <c r="B202" s="41"/>
      <c r="C202" s="182"/>
      <c r="D202" s="941"/>
      <c r="E202" s="79"/>
      <c r="F202" s="943"/>
      <c r="G202" s="1077"/>
      <c r="H202" s="1079"/>
      <c r="I202" s="1078"/>
      <c r="J202" s="1066"/>
      <c r="K202" s="998"/>
      <c r="L202" s="48"/>
      <c r="M202" s="1267" t="s">
        <v>1201</v>
      </c>
      <c r="N202" s="251">
        <v>1000</v>
      </c>
      <c r="O202" s="21" t="s">
        <v>1114</v>
      </c>
      <c r="P202" s="22" t="s">
        <v>906</v>
      </c>
      <c r="Q202" s="105">
        <v>100</v>
      </c>
      <c r="R202" s="105" t="s">
        <v>1202</v>
      </c>
      <c r="S202" s="22"/>
      <c r="T202" s="93"/>
      <c r="U202" s="110"/>
      <c r="V202" s="43"/>
      <c r="W202" s="43"/>
      <c r="X202" s="43"/>
      <c r="Y202" s="21" t="s">
        <v>1117</v>
      </c>
      <c r="Z202" s="1096">
        <f>N202*Q202</f>
        <v>100000</v>
      </c>
    </row>
    <row r="203" spans="1:26" ht="15.75" customHeight="1" thickBot="1">
      <c r="A203" s="969"/>
      <c r="B203" s="41"/>
      <c r="C203" s="182"/>
      <c r="D203" s="941"/>
      <c r="E203" s="973"/>
      <c r="F203" s="1148" t="s">
        <v>1203</v>
      </c>
      <c r="G203" s="1061">
        <v>20400</v>
      </c>
      <c r="H203" s="1061">
        <f>Z203/1000</f>
        <v>20400</v>
      </c>
      <c r="I203" s="1309">
        <f>(G203-H203)</f>
        <v>0</v>
      </c>
      <c r="J203" s="1060">
        <v>100</v>
      </c>
      <c r="L203" s="13"/>
      <c r="M203" s="1259"/>
      <c r="N203" s="212"/>
      <c r="O203" s="10"/>
      <c r="P203" s="11"/>
      <c r="Q203" s="97"/>
      <c r="R203" s="97"/>
      <c r="S203" s="11"/>
      <c r="T203" s="213"/>
      <c r="U203" s="96"/>
      <c r="V203" s="9"/>
      <c r="W203" s="9"/>
      <c r="X203" s="9"/>
      <c r="Y203" s="10"/>
      <c r="Z203" s="1094">
        <f>Z204+Z205+Z206</f>
        <v>20400000</v>
      </c>
    </row>
    <row r="204" spans="1:26" ht="15.75" customHeight="1">
      <c r="A204" s="969"/>
      <c r="B204" s="41"/>
      <c r="C204" s="182"/>
      <c r="D204" s="941"/>
      <c r="E204" s="79"/>
      <c r="F204" s="1148"/>
      <c r="G204" s="1071"/>
      <c r="H204" s="1048"/>
      <c r="I204" s="1076"/>
      <c r="J204" s="1060"/>
      <c r="L204" s="13" t="s">
        <v>1111</v>
      </c>
      <c r="M204" s="1259" t="s">
        <v>1204</v>
      </c>
      <c r="N204" s="212">
        <v>300000</v>
      </c>
      <c r="O204" s="10" t="s">
        <v>1114</v>
      </c>
      <c r="P204" s="11" t="s">
        <v>906</v>
      </c>
      <c r="Q204" s="97">
        <v>50</v>
      </c>
      <c r="R204" s="97" t="s">
        <v>1115</v>
      </c>
      <c r="S204" s="11"/>
      <c r="T204" s="213"/>
      <c r="U204" s="96"/>
      <c r="V204" s="9"/>
      <c r="W204" s="9"/>
      <c r="X204" s="9"/>
      <c r="Y204" s="10" t="s">
        <v>1117</v>
      </c>
      <c r="Z204" s="1095">
        <f>N204*Q204</f>
        <v>15000000</v>
      </c>
    </row>
    <row r="205" spans="1:26" ht="15.75" customHeight="1">
      <c r="A205" s="969"/>
      <c r="B205" s="41"/>
      <c r="C205" s="182"/>
      <c r="D205" s="941"/>
      <c r="E205" s="79"/>
      <c r="F205" s="1047"/>
      <c r="G205" s="1071"/>
      <c r="H205" s="1048"/>
      <c r="I205" s="1076"/>
      <c r="J205" s="1060"/>
      <c r="K205" s="997"/>
      <c r="L205" s="53"/>
      <c r="M205" s="1259" t="s">
        <v>1205</v>
      </c>
      <c r="N205" s="212">
        <v>300000</v>
      </c>
      <c r="O205" s="10" t="s">
        <v>1114</v>
      </c>
      <c r="P205" s="11" t="s">
        <v>906</v>
      </c>
      <c r="Q205" s="97">
        <v>10</v>
      </c>
      <c r="R205" s="97" t="s">
        <v>1115</v>
      </c>
      <c r="S205" s="11"/>
      <c r="T205" s="213"/>
      <c r="U205" s="96"/>
      <c r="V205" s="9"/>
      <c r="W205" s="9"/>
      <c r="X205" s="9"/>
      <c r="Y205" s="10" t="s">
        <v>1117</v>
      </c>
      <c r="Z205" s="1095">
        <f>N205*Q205</f>
        <v>3000000</v>
      </c>
    </row>
    <row r="206" spans="1:26" ht="15.75" customHeight="1" thickBot="1">
      <c r="A206" s="1666"/>
      <c r="B206" s="972"/>
      <c r="C206" s="1676"/>
      <c r="D206" s="1734"/>
      <c r="E206" s="973"/>
      <c r="F206" s="984"/>
      <c r="G206" s="1113"/>
      <c r="H206" s="1731"/>
      <c r="I206" s="1684"/>
      <c r="J206" s="1723"/>
      <c r="K206" s="1115"/>
      <c r="L206" s="1595"/>
      <c r="M206" s="1862" t="s">
        <v>1206</v>
      </c>
      <c r="N206" s="1726">
        <v>200000</v>
      </c>
      <c r="O206" s="899" t="s">
        <v>1114</v>
      </c>
      <c r="P206" s="900" t="s">
        <v>906</v>
      </c>
      <c r="Q206" s="1632">
        <v>12</v>
      </c>
      <c r="R206" s="1632" t="s">
        <v>1115</v>
      </c>
      <c r="S206" s="900"/>
      <c r="T206" s="1727"/>
      <c r="U206" s="1630"/>
      <c r="V206" s="1620"/>
      <c r="W206" s="1620"/>
      <c r="X206" s="1620"/>
      <c r="Y206" s="899" t="s">
        <v>1117</v>
      </c>
      <c r="Z206" s="1733">
        <f>N206*Q206</f>
        <v>2400000</v>
      </c>
    </row>
    <row r="207" spans="1:26" ht="15.75" customHeight="1">
      <c r="A207" s="969"/>
      <c r="B207" s="41"/>
      <c r="C207" s="182"/>
      <c r="E207" s="79"/>
      <c r="F207" s="1047" t="s">
        <v>1207</v>
      </c>
      <c r="G207" s="1061">
        <v>3215</v>
      </c>
      <c r="H207" s="1061">
        <f>Z207/1000</f>
        <v>3135</v>
      </c>
      <c r="I207" s="1068">
        <f>(H207-G207)</f>
        <v>-80</v>
      </c>
      <c r="J207" s="1060">
        <f>(H207/G207*100)-100</f>
        <v>-2.4883359253499293</v>
      </c>
      <c r="K207" s="997"/>
      <c r="L207" s="53"/>
      <c r="M207" s="1021"/>
      <c r="N207" s="212"/>
      <c r="O207" s="10"/>
      <c r="P207" s="11"/>
      <c r="Q207" s="97"/>
      <c r="R207" s="97"/>
      <c r="S207" s="11"/>
      <c r="T207" s="96"/>
      <c r="U207" s="96"/>
      <c r="V207" s="9"/>
      <c r="W207" s="9"/>
      <c r="X207" s="9"/>
      <c r="Y207" s="10"/>
      <c r="Z207" s="1097">
        <f>SUM(Z208:Z225)</f>
        <v>3135000</v>
      </c>
    </row>
    <row r="208" spans="1:26" ht="15.75" customHeight="1">
      <c r="A208" s="969"/>
      <c r="B208" s="41"/>
      <c r="C208" s="182"/>
      <c r="D208" s="941"/>
      <c r="E208" s="79"/>
      <c r="F208" s="1047"/>
      <c r="G208" s="1071"/>
      <c r="H208" s="1048"/>
      <c r="I208" s="322"/>
      <c r="J208" s="1060"/>
      <c r="K208" s="997"/>
      <c r="L208" s="54" t="s">
        <v>1111</v>
      </c>
      <c r="M208" s="1012" t="s">
        <v>1208</v>
      </c>
      <c r="N208" s="212"/>
      <c r="O208" s="10"/>
      <c r="P208" s="11"/>
      <c r="Q208" s="97"/>
      <c r="R208" s="97"/>
      <c r="S208" s="11"/>
      <c r="T208" s="96"/>
      <c r="U208" s="96"/>
      <c r="V208" s="9"/>
      <c r="W208" s="9"/>
      <c r="X208" s="9"/>
      <c r="Y208" s="10"/>
      <c r="Z208" s="1095"/>
    </row>
    <row r="209" spans="1:26" ht="15.75" customHeight="1">
      <c r="A209" s="969"/>
      <c r="B209" s="41"/>
      <c r="C209" s="182"/>
      <c r="D209" s="941"/>
      <c r="E209" s="79"/>
      <c r="F209" s="1047"/>
      <c r="G209" s="1071"/>
      <c r="H209" s="1048"/>
      <c r="I209" s="322"/>
      <c r="J209" s="1060"/>
      <c r="K209" s="997"/>
      <c r="L209" s="54"/>
      <c r="M209" s="1012" t="s">
        <v>1209</v>
      </c>
      <c r="N209" s="212">
        <v>100000</v>
      </c>
      <c r="O209" s="10" t="s">
        <v>1114</v>
      </c>
      <c r="P209" s="11" t="s">
        <v>906</v>
      </c>
      <c r="Q209" s="97">
        <v>3</v>
      </c>
      <c r="R209" s="97" t="s">
        <v>1118</v>
      </c>
      <c r="S209" s="11"/>
      <c r="T209" s="96"/>
      <c r="U209" s="96"/>
      <c r="V209" s="9"/>
      <c r="W209" s="9"/>
      <c r="X209" s="9"/>
      <c r="Y209" s="10" t="s">
        <v>1117</v>
      </c>
      <c r="Z209" s="1095">
        <f aca="true" t="shared" si="5" ref="Z209:Z214">N209*Q209</f>
        <v>300000</v>
      </c>
    </row>
    <row r="210" spans="1:26" ht="15.75" customHeight="1">
      <c r="A210" s="969"/>
      <c r="B210" s="41"/>
      <c r="C210" s="182"/>
      <c r="D210" s="941"/>
      <c r="E210" s="79"/>
      <c r="F210" s="1047"/>
      <c r="G210" s="1071"/>
      <c r="H210" s="1048"/>
      <c r="I210" s="1076"/>
      <c r="J210" s="1253"/>
      <c r="K210" s="997"/>
      <c r="L210" s="54"/>
      <c r="M210" s="1012" t="s">
        <v>1210</v>
      </c>
      <c r="N210" s="212">
        <v>400000</v>
      </c>
      <c r="O210" s="10" t="s">
        <v>1114</v>
      </c>
      <c r="P210" s="11" t="s">
        <v>906</v>
      </c>
      <c r="Q210" s="97">
        <v>1</v>
      </c>
      <c r="R210" s="97" t="s">
        <v>1211</v>
      </c>
      <c r="S210" s="11"/>
      <c r="T210" s="96"/>
      <c r="U210" s="96"/>
      <c r="V210" s="9"/>
      <c r="W210" s="9"/>
      <c r="X210" s="9"/>
      <c r="Y210" s="10" t="s">
        <v>1117</v>
      </c>
      <c r="Z210" s="1095">
        <f t="shared" si="5"/>
        <v>400000</v>
      </c>
    </row>
    <row r="211" spans="1:26" ht="15.75" customHeight="1">
      <c r="A211" s="1244"/>
      <c r="D211" s="1019"/>
      <c r="F211" s="1047"/>
      <c r="G211" s="1071"/>
      <c r="H211" s="1048"/>
      <c r="I211" s="1076"/>
      <c r="J211" s="1060"/>
      <c r="L211" s="182"/>
      <c r="M211" s="1026" t="s">
        <v>1212</v>
      </c>
      <c r="N211" s="212">
        <v>25000</v>
      </c>
      <c r="O211" s="10" t="s">
        <v>1114</v>
      </c>
      <c r="P211" s="11" t="s">
        <v>906</v>
      </c>
      <c r="Q211" s="97">
        <v>10</v>
      </c>
      <c r="R211" s="97" t="s">
        <v>1115</v>
      </c>
      <c r="S211" s="11"/>
      <c r="T211" s="96"/>
      <c r="U211" s="96"/>
      <c r="V211" s="9"/>
      <c r="W211" s="9"/>
      <c r="X211" s="9"/>
      <c r="Y211" s="10" t="s">
        <v>1117</v>
      </c>
      <c r="Z211" s="1095">
        <f t="shared" si="5"/>
        <v>250000</v>
      </c>
    </row>
    <row r="212" spans="1:26" ht="15.75" customHeight="1">
      <c r="A212" s="1244"/>
      <c r="D212" s="1019"/>
      <c r="F212" s="1047"/>
      <c r="G212" s="1071"/>
      <c r="H212" s="1048"/>
      <c r="I212" s="1076"/>
      <c r="J212" s="1060"/>
      <c r="L212" s="182"/>
      <c r="M212" s="1026" t="s">
        <v>1213</v>
      </c>
      <c r="N212" s="212">
        <v>8000</v>
      </c>
      <c r="O212" s="10" t="s">
        <v>1114</v>
      </c>
      <c r="P212" s="11" t="s">
        <v>906</v>
      </c>
      <c r="Q212" s="97">
        <v>25</v>
      </c>
      <c r="R212" s="97" t="s">
        <v>1115</v>
      </c>
      <c r="S212" s="11"/>
      <c r="T212" s="96"/>
      <c r="U212" s="96"/>
      <c r="V212" s="9"/>
      <c r="W212" s="9"/>
      <c r="X212" s="9"/>
      <c r="Y212" s="10" t="s">
        <v>1117</v>
      </c>
      <c r="Z212" s="1095">
        <f t="shared" si="5"/>
        <v>200000</v>
      </c>
    </row>
    <row r="213" spans="1:26" ht="15.75" customHeight="1">
      <c r="A213" s="969"/>
      <c r="B213" s="41"/>
      <c r="D213" s="941"/>
      <c r="E213" s="1254"/>
      <c r="F213" s="1047"/>
      <c r="G213" s="1071"/>
      <c r="H213" s="1048"/>
      <c r="J213" s="1060"/>
      <c r="K213" s="997"/>
      <c r="L213" s="54"/>
      <c r="M213" s="1026" t="s">
        <v>1214</v>
      </c>
      <c r="N213" s="212">
        <v>700000</v>
      </c>
      <c r="O213" s="10" t="s">
        <v>1114</v>
      </c>
      <c r="P213" s="11" t="s">
        <v>906</v>
      </c>
      <c r="Q213" s="97">
        <v>1</v>
      </c>
      <c r="R213" s="97" t="s">
        <v>1211</v>
      </c>
      <c r="S213" s="11"/>
      <c r="T213" s="96"/>
      <c r="U213" s="96"/>
      <c r="V213" s="9"/>
      <c r="W213" s="9"/>
      <c r="X213" s="9"/>
      <c r="Y213" s="10" t="s">
        <v>1117</v>
      </c>
      <c r="Z213" s="1095">
        <f t="shared" si="5"/>
        <v>700000</v>
      </c>
    </row>
    <row r="214" spans="1:26" ht="15.75" customHeight="1">
      <c r="A214" s="969"/>
      <c r="B214" s="41"/>
      <c r="C214" s="182"/>
      <c r="D214" s="941"/>
      <c r="E214" s="79"/>
      <c r="F214" s="1047"/>
      <c r="G214" s="1071"/>
      <c r="H214" s="1048"/>
      <c r="I214" s="322"/>
      <c r="J214" s="1060"/>
      <c r="K214" s="997"/>
      <c r="L214" s="54"/>
      <c r="M214" s="1012" t="s">
        <v>1215</v>
      </c>
      <c r="N214" s="212">
        <v>10000</v>
      </c>
      <c r="O214" s="10" t="s">
        <v>1114</v>
      </c>
      <c r="P214" s="11" t="s">
        <v>906</v>
      </c>
      <c r="Q214" s="97">
        <v>15</v>
      </c>
      <c r="R214" s="97" t="s">
        <v>1115</v>
      </c>
      <c r="S214" s="11"/>
      <c r="T214" s="96"/>
      <c r="U214" s="96"/>
      <c r="V214" s="9"/>
      <c r="W214" s="9"/>
      <c r="X214" s="9"/>
      <c r="Y214" s="10" t="s">
        <v>1117</v>
      </c>
      <c r="Z214" s="1095">
        <f t="shared" si="5"/>
        <v>150000</v>
      </c>
    </row>
    <row r="215" spans="1:26" ht="15.75" customHeight="1">
      <c r="A215" s="969"/>
      <c r="B215" s="41"/>
      <c r="C215" s="182"/>
      <c r="D215" s="941"/>
      <c r="E215" s="79"/>
      <c r="F215" s="1047"/>
      <c r="G215" s="1071"/>
      <c r="H215" s="1048"/>
      <c r="I215" s="322"/>
      <c r="J215" s="1060"/>
      <c r="K215" s="997"/>
      <c r="L215" s="54" t="s">
        <v>1111</v>
      </c>
      <c r="M215" s="1012" t="s">
        <v>1216</v>
      </c>
      <c r="N215" s="212"/>
      <c r="O215" s="10"/>
      <c r="P215" s="11"/>
      <c r="Q215" s="97"/>
      <c r="R215" s="97"/>
      <c r="S215" s="11"/>
      <c r="T215" s="96"/>
      <c r="U215" s="96"/>
      <c r="V215" s="9"/>
      <c r="W215" s="9"/>
      <c r="X215" s="9"/>
      <c r="Y215" s="10"/>
      <c r="Z215" s="1095"/>
    </row>
    <row r="216" spans="1:26" ht="15.75" customHeight="1">
      <c r="A216" s="969"/>
      <c r="B216" s="41"/>
      <c r="C216" s="182"/>
      <c r="D216" s="941"/>
      <c r="E216" s="79"/>
      <c r="F216" s="1047"/>
      <c r="G216" s="1071"/>
      <c r="H216" s="1048"/>
      <c r="I216" s="322"/>
      <c r="J216" s="1060"/>
      <c r="K216" s="997"/>
      <c r="L216" s="25"/>
      <c r="M216" s="1012" t="s">
        <v>1217</v>
      </c>
      <c r="N216" s="212">
        <v>1500</v>
      </c>
      <c r="O216" s="10" t="s">
        <v>1114</v>
      </c>
      <c r="P216" s="11" t="s">
        <v>906</v>
      </c>
      <c r="Q216" s="97">
        <v>50</v>
      </c>
      <c r="R216" s="97" t="s">
        <v>1115</v>
      </c>
      <c r="S216" s="11"/>
      <c r="T216" s="96"/>
      <c r="U216" s="96"/>
      <c r="V216" s="9"/>
      <c r="W216" s="9"/>
      <c r="X216" s="9"/>
      <c r="Y216" s="10" t="s">
        <v>1117</v>
      </c>
      <c r="Z216" s="1095">
        <f>N216*Q216</f>
        <v>75000</v>
      </c>
    </row>
    <row r="217" spans="1:26" ht="15.75" customHeight="1">
      <c r="A217" s="969"/>
      <c r="B217" s="41"/>
      <c r="C217" s="182"/>
      <c r="D217" s="941"/>
      <c r="E217" s="79"/>
      <c r="F217" s="1047"/>
      <c r="G217" s="1071"/>
      <c r="H217" s="1048"/>
      <c r="I217" s="322"/>
      <c r="J217" s="1060"/>
      <c r="K217" s="997"/>
      <c r="L217" s="25"/>
      <c r="M217" s="1012" t="s">
        <v>1218</v>
      </c>
      <c r="N217" s="212">
        <v>8000</v>
      </c>
      <c r="O217" s="10" t="s">
        <v>1114</v>
      </c>
      <c r="P217" s="11" t="s">
        <v>906</v>
      </c>
      <c r="Q217" s="97">
        <v>50</v>
      </c>
      <c r="R217" s="97" t="s">
        <v>1118</v>
      </c>
      <c r="S217" s="11"/>
      <c r="T217" s="96"/>
      <c r="U217" s="96"/>
      <c r="V217" s="9"/>
      <c r="W217" s="9"/>
      <c r="X217" s="9"/>
      <c r="Y217" s="10" t="s">
        <v>1117</v>
      </c>
      <c r="Z217" s="1095">
        <f>N217*Q217</f>
        <v>400000</v>
      </c>
    </row>
    <row r="218" spans="1:26" ht="15.75" customHeight="1">
      <c r="A218" s="969"/>
      <c r="B218" s="41"/>
      <c r="C218" s="182"/>
      <c r="D218" s="941"/>
      <c r="E218" s="79"/>
      <c r="F218" s="1047"/>
      <c r="G218" s="1071"/>
      <c r="H218" s="1048"/>
      <c r="I218" s="322"/>
      <c r="J218" s="1060"/>
      <c r="K218" s="997"/>
      <c r="L218" s="25"/>
      <c r="M218" s="1012" t="s">
        <v>1124</v>
      </c>
      <c r="N218" s="212">
        <v>50000</v>
      </c>
      <c r="O218" s="10" t="s">
        <v>1114</v>
      </c>
      <c r="P218" s="11" t="s">
        <v>906</v>
      </c>
      <c r="Q218" s="97">
        <v>1</v>
      </c>
      <c r="R218" s="97" t="s">
        <v>1118</v>
      </c>
      <c r="S218" s="11"/>
      <c r="T218" s="96"/>
      <c r="U218" s="96"/>
      <c r="V218" s="9"/>
      <c r="W218" s="9"/>
      <c r="X218" s="9"/>
      <c r="Y218" s="10" t="s">
        <v>1117</v>
      </c>
      <c r="Z218" s="1095">
        <f>N218*Q218</f>
        <v>50000</v>
      </c>
    </row>
    <row r="219" spans="1:26" ht="15.75" customHeight="1">
      <c r="A219" s="969"/>
      <c r="B219" s="41"/>
      <c r="C219" s="182"/>
      <c r="D219" s="941"/>
      <c r="E219" s="79"/>
      <c r="F219" s="1047"/>
      <c r="G219" s="1071"/>
      <c r="H219" s="1048"/>
      <c r="I219" s="322"/>
      <c r="J219" s="1060"/>
      <c r="K219" s="997"/>
      <c r="L219" s="25"/>
      <c r="M219" s="1012" t="s">
        <v>1219</v>
      </c>
      <c r="N219" s="212">
        <v>10000</v>
      </c>
      <c r="O219" s="10" t="s">
        <v>1114</v>
      </c>
      <c r="P219" s="11" t="s">
        <v>906</v>
      </c>
      <c r="Q219" s="97">
        <v>20</v>
      </c>
      <c r="R219" s="97" t="s">
        <v>1115</v>
      </c>
      <c r="S219" s="11"/>
      <c r="T219" s="96"/>
      <c r="U219" s="96"/>
      <c r="V219" s="9"/>
      <c r="W219" s="9"/>
      <c r="X219" s="9"/>
      <c r="Y219" s="10" t="s">
        <v>1117</v>
      </c>
      <c r="Z219" s="1095">
        <f>N219*Q219</f>
        <v>200000</v>
      </c>
    </row>
    <row r="220" spans="1:26" ht="15.75" customHeight="1">
      <c r="A220" s="969"/>
      <c r="B220" s="41"/>
      <c r="C220" s="182"/>
      <c r="D220" s="941"/>
      <c r="E220" s="995"/>
      <c r="F220" s="1148"/>
      <c r="G220" s="1071"/>
      <c r="H220" s="1048"/>
      <c r="I220" s="1076"/>
      <c r="J220" s="1060"/>
      <c r="L220" s="182" t="s">
        <v>1111</v>
      </c>
      <c r="M220" s="1026" t="s">
        <v>1220</v>
      </c>
      <c r="N220" s="212"/>
      <c r="O220" s="10"/>
      <c r="P220" s="11"/>
      <c r="Q220" s="97"/>
      <c r="R220" s="97"/>
      <c r="S220" s="11"/>
      <c r="T220" s="96"/>
      <c r="U220" s="96"/>
      <c r="V220" s="9"/>
      <c r="W220" s="9"/>
      <c r="X220" s="9"/>
      <c r="Y220" s="10" t="s">
        <v>1117</v>
      </c>
      <c r="Z220" s="1095"/>
    </row>
    <row r="221" spans="1:26" ht="15.75" customHeight="1">
      <c r="A221" s="1244"/>
      <c r="B221" s="41"/>
      <c r="D221" s="1260"/>
      <c r="F221" s="1148"/>
      <c r="G221" s="1071"/>
      <c r="H221" s="1048"/>
      <c r="I221" s="1076"/>
      <c r="J221" s="1060"/>
      <c r="L221" s="209"/>
      <c r="M221" s="1026" t="s">
        <v>1221</v>
      </c>
      <c r="N221" s="212">
        <v>10000</v>
      </c>
      <c r="O221" s="10" t="s">
        <v>1114</v>
      </c>
      <c r="P221" s="11" t="s">
        <v>906</v>
      </c>
      <c r="Q221" s="97">
        <v>4</v>
      </c>
      <c r="R221" s="97" t="s">
        <v>1118</v>
      </c>
      <c r="S221" s="11"/>
      <c r="T221" s="96"/>
      <c r="U221" s="96"/>
      <c r="V221" s="9"/>
      <c r="W221" s="9"/>
      <c r="X221" s="9"/>
      <c r="Y221" s="10" t="s">
        <v>1117</v>
      </c>
      <c r="Z221" s="1095">
        <f>N221*Q221</f>
        <v>40000</v>
      </c>
    </row>
    <row r="222" spans="1:26" ht="15.75" customHeight="1">
      <c r="A222" s="1244"/>
      <c r="B222" s="41"/>
      <c r="D222" s="1260"/>
      <c r="F222" s="1047"/>
      <c r="G222" s="1261"/>
      <c r="H222" s="1048"/>
      <c r="I222" s="1076"/>
      <c r="J222" s="1060"/>
      <c r="K222" s="997"/>
      <c r="L222" s="54" t="s">
        <v>1111</v>
      </c>
      <c r="M222" s="1026" t="s">
        <v>1222</v>
      </c>
      <c r="N222" s="212"/>
      <c r="O222" s="10"/>
      <c r="P222" s="11"/>
      <c r="Q222" s="97"/>
      <c r="R222" s="97"/>
      <c r="S222" s="11"/>
      <c r="T222" s="96"/>
      <c r="U222" s="96"/>
      <c r="V222" s="9"/>
      <c r="W222" s="9"/>
      <c r="X222" s="9"/>
      <c r="Y222" s="10"/>
      <c r="Z222" s="1095"/>
    </row>
    <row r="223" spans="1:26" ht="15.75" customHeight="1">
      <c r="A223" s="1244"/>
      <c r="B223" s="41"/>
      <c r="C223" s="182"/>
      <c r="D223" s="941"/>
      <c r="E223" s="995"/>
      <c r="F223" s="1047"/>
      <c r="G223" s="1071"/>
      <c r="H223" s="1048"/>
      <c r="I223" s="322"/>
      <c r="J223" s="1060"/>
      <c r="K223" s="997"/>
      <c r="L223" s="25"/>
      <c r="M223" s="1012" t="s">
        <v>1223</v>
      </c>
      <c r="N223" s="212">
        <v>60000</v>
      </c>
      <c r="O223" s="10" t="s">
        <v>1114</v>
      </c>
      <c r="P223" s="11" t="s">
        <v>906</v>
      </c>
      <c r="Q223" s="97">
        <v>2</v>
      </c>
      <c r="R223" s="97" t="s">
        <v>1118</v>
      </c>
      <c r="S223" s="11"/>
      <c r="T223" s="96"/>
      <c r="U223" s="96"/>
      <c r="V223" s="9"/>
      <c r="W223" s="9"/>
      <c r="X223" s="9"/>
      <c r="Y223" s="10" t="s">
        <v>1117</v>
      </c>
      <c r="Z223" s="1095">
        <f>N223*Q223</f>
        <v>120000</v>
      </c>
    </row>
    <row r="224" spans="1:26" ht="15.75" customHeight="1">
      <c r="A224" s="969"/>
      <c r="B224" s="41"/>
      <c r="C224" s="182"/>
      <c r="D224" s="941"/>
      <c r="E224" s="79"/>
      <c r="F224" s="1047"/>
      <c r="G224" s="1071"/>
      <c r="H224" s="1048"/>
      <c r="I224" s="322"/>
      <c r="J224" s="1060"/>
      <c r="K224" s="997"/>
      <c r="L224" s="53"/>
      <c r="M224" s="1012" t="s">
        <v>1224</v>
      </c>
      <c r="N224" s="212">
        <v>50000</v>
      </c>
      <c r="O224" s="10" t="s">
        <v>1114</v>
      </c>
      <c r="P224" s="11" t="s">
        <v>906</v>
      </c>
      <c r="Q224" s="97">
        <v>1</v>
      </c>
      <c r="R224" s="97" t="s">
        <v>1118</v>
      </c>
      <c r="S224" s="11"/>
      <c r="T224" s="96"/>
      <c r="U224" s="96"/>
      <c r="V224" s="9"/>
      <c r="W224" s="9"/>
      <c r="X224" s="9"/>
      <c r="Y224" s="10" t="s">
        <v>1117</v>
      </c>
      <c r="Z224" s="1095">
        <f>N224*Q224</f>
        <v>50000</v>
      </c>
    </row>
    <row r="225" spans="1:26" ht="15.75" customHeight="1">
      <c r="A225" s="969"/>
      <c r="B225" s="41"/>
      <c r="C225" s="182"/>
      <c r="D225" s="941"/>
      <c r="E225" s="79"/>
      <c r="F225" s="943"/>
      <c r="G225" s="1077"/>
      <c r="H225" s="1079"/>
      <c r="I225" s="324"/>
      <c r="J225" s="1060"/>
      <c r="K225" s="998"/>
      <c r="L225" s="179" t="s">
        <v>1111</v>
      </c>
      <c r="M225" s="1014" t="s">
        <v>1225</v>
      </c>
      <c r="N225" s="251">
        <v>200000</v>
      </c>
      <c r="O225" s="21" t="s">
        <v>1226</v>
      </c>
      <c r="P225" s="22" t="s">
        <v>906</v>
      </c>
      <c r="Q225" s="105">
        <v>1</v>
      </c>
      <c r="R225" s="105" t="s">
        <v>1118</v>
      </c>
      <c r="S225" s="22"/>
      <c r="T225" s="110"/>
      <c r="U225" s="110"/>
      <c r="V225" s="43"/>
      <c r="W225" s="43"/>
      <c r="X225" s="43"/>
      <c r="Y225" s="10" t="s">
        <v>1117</v>
      </c>
      <c r="Z225" s="1096">
        <f>N225*Q225</f>
        <v>200000</v>
      </c>
    </row>
    <row r="226" spans="1:26" ht="15.75" customHeight="1">
      <c r="A226" s="969"/>
      <c r="B226" s="41"/>
      <c r="C226" s="182"/>
      <c r="E226" s="79"/>
      <c r="F226" s="945" t="s">
        <v>1227</v>
      </c>
      <c r="G226" s="1058">
        <v>17214</v>
      </c>
      <c r="H226" s="1058">
        <f>Z226/1000</f>
        <v>15776</v>
      </c>
      <c r="I226" s="1067">
        <f>(H226-G226)</f>
        <v>-1438</v>
      </c>
      <c r="J226" s="1065">
        <f>(H226/G226*100)-100</f>
        <v>-8.353665621006158</v>
      </c>
      <c r="K226" s="996"/>
      <c r="L226" s="220"/>
      <c r="M226" s="1016"/>
      <c r="N226" s="210"/>
      <c r="O226" s="18"/>
      <c r="P226" s="19"/>
      <c r="Q226" s="102"/>
      <c r="R226" s="102"/>
      <c r="S226" s="19"/>
      <c r="T226" s="109"/>
      <c r="U226" s="109"/>
      <c r="V226" s="44"/>
      <c r="W226" s="44"/>
      <c r="X226" s="44"/>
      <c r="Y226" s="18"/>
      <c r="Z226" s="1094">
        <f>SUM(Z227:Z245)</f>
        <v>15776000</v>
      </c>
    </row>
    <row r="227" spans="1:26" ht="15.75" customHeight="1">
      <c r="A227" s="969"/>
      <c r="B227" s="41"/>
      <c r="C227" s="182"/>
      <c r="D227" s="941"/>
      <c r="E227" s="79"/>
      <c r="F227" s="1047"/>
      <c r="G227" s="1071"/>
      <c r="H227" s="1048"/>
      <c r="I227" s="322"/>
      <c r="J227" s="1060"/>
      <c r="K227" s="997"/>
      <c r="L227" s="225" t="s">
        <v>1111</v>
      </c>
      <c r="M227" s="1021" t="s">
        <v>1228</v>
      </c>
      <c r="N227" s="224"/>
      <c r="O227" s="10"/>
      <c r="P227" s="217"/>
      <c r="Q227" s="97"/>
      <c r="R227" s="97"/>
      <c r="S227" s="11"/>
      <c r="T227" s="96"/>
      <c r="U227" s="96"/>
      <c r="V227" s="9"/>
      <c r="W227" s="9"/>
      <c r="X227" s="9"/>
      <c r="Y227" s="10"/>
      <c r="Z227" s="1095"/>
    </row>
    <row r="228" spans="1:26" ht="15.75" customHeight="1">
      <c r="A228" s="969" t="s">
        <v>1562</v>
      </c>
      <c r="B228" s="41"/>
      <c r="C228" s="182"/>
      <c r="D228" s="941"/>
      <c r="E228" s="79"/>
      <c r="F228" s="1047"/>
      <c r="G228" s="1310"/>
      <c r="H228" s="1048"/>
      <c r="I228" s="322"/>
      <c r="J228" s="1060"/>
      <c r="K228" s="997"/>
      <c r="L228" s="225"/>
      <c r="M228" s="1021" t="s">
        <v>1563</v>
      </c>
      <c r="N228" s="224">
        <v>1100000</v>
      </c>
      <c r="O228" s="10" t="s">
        <v>1</v>
      </c>
      <c r="P228" s="11" t="s">
        <v>906</v>
      </c>
      <c r="Q228" s="97">
        <v>1</v>
      </c>
      <c r="R228" s="97" t="s">
        <v>2</v>
      </c>
      <c r="S228" s="11"/>
      <c r="T228" s="96"/>
      <c r="U228" s="96"/>
      <c r="V228" s="9"/>
      <c r="W228" s="9"/>
      <c r="X228" s="9"/>
      <c r="Y228" s="10" t="s">
        <v>26</v>
      </c>
      <c r="Z228" s="1095">
        <f>N228*Q228</f>
        <v>1100000</v>
      </c>
    </row>
    <row r="229" spans="1:26" ht="15.75" customHeight="1">
      <c r="A229" s="969"/>
      <c r="B229" s="41"/>
      <c r="C229" s="182"/>
      <c r="D229" s="941"/>
      <c r="E229" s="79"/>
      <c r="F229" s="1047"/>
      <c r="G229" s="1310"/>
      <c r="H229" s="1048"/>
      <c r="I229" s="322"/>
      <c r="J229" s="1060"/>
      <c r="K229" s="997"/>
      <c r="L229" s="225"/>
      <c r="M229" s="1012" t="s">
        <v>1229</v>
      </c>
      <c r="N229" s="212">
        <v>2850000</v>
      </c>
      <c r="O229" s="10" t="s">
        <v>1114</v>
      </c>
      <c r="P229" s="11" t="s">
        <v>906</v>
      </c>
      <c r="Q229" s="97">
        <v>2</v>
      </c>
      <c r="R229" s="97" t="s">
        <v>1118</v>
      </c>
      <c r="S229" s="11"/>
      <c r="T229" s="96"/>
      <c r="U229" s="96"/>
      <c r="V229" s="9"/>
      <c r="W229" s="9"/>
      <c r="X229" s="9"/>
      <c r="Y229" s="10" t="s">
        <v>1117</v>
      </c>
      <c r="Z229" s="1095">
        <f aca="true" t="shared" si="6" ref="Z229:Z244">N229*Q229</f>
        <v>5700000</v>
      </c>
    </row>
    <row r="230" spans="1:26" ht="15.75" customHeight="1">
      <c r="A230" s="969"/>
      <c r="B230" s="41"/>
      <c r="C230" s="182"/>
      <c r="D230" s="941"/>
      <c r="E230" s="79"/>
      <c r="F230" s="1047"/>
      <c r="G230" s="1310"/>
      <c r="H230" s="1048"/>
      <c r="I230" s="322"/>
      <c r="J230" s="1060"/>
      <c r="K230" s="997"/>
      <c r="M230" s="1012" t="s">
        <v>1230</v>
      </c>
      <c r="N230" s="212">
        <v>460000</v>
      </c>
      <c r="O230" s="10" t="s">
        <v>1114</v>
      </c>
      <c r="P230" s="11" t="s">
        <v>906</v>
      </c>
      <c r="Q230" s="97">
        <v>6</v>
      </c>
      <c r="R230" s="97" t="s">
        <v>1211</v>
      </c>
      <c r="S230" s="11"/>
      <c r="T230" s="96"/>
      <c r="U230" s="96"/>
      <c r="V230" s="9"/>
      <c r="W230" s="9"/>
      <c r="X230" s="9"/>
      <c r="Y230" s="10" t="s">
        <v>1117</v>
      </c>
      <c r="Z230" s="1095">
        <f t="shared" si="6"/>
        <v>2760000</v>
      </c>
    </row>
    <row r="231" spans="1:26" ht="15.75" customHeight="1">
      <c r="A231" s="969"/>
      <c r="B231" s="41"/>
      <c r="C231" s="182"/>
      <c r="D231" s="941"/>
      <c r="E231" s="1254"/>
      <c r="F231" s="1145"/>
      <c r="G231" s="1310"/>
      <c r="H231" s="332"/>
      <c r="I231" s="322"/>
      <c r="J231" s="1060"/>
      <c r="L231" s="1311"/>
      <c r="M231" s="1012" t="s">
        <v>1231</v>
      </c>
      <c r="N231" s="212">
        <v>616000</v>
      </c>
      <c r="O231" s="10" t="s">
        <v>1114</v>
      </c>
      <c r="P231" s="11" t="s">
        <v>906</v>
      </c>
      <c r="Q231" s="97">
        <v>1</v>
      </c>
      <c r="R231" s="97" t="s">
        <v>1118</v>
      </c>
      <c r="S231" s="11"/>
      <c r="T231" s="96"/>
      <c r="U231" s="96"/>
      <c r="V231" s="9"/>
      <c r="W231" s="9"/>
      <c r="X231" s="9"/>
      <c r="Y231" s="10" t="s">
        <v>1117</v>
      </c>
      <c r="Z231" s="1095">
        <f t="shared" si="6"/>
        <v>616000</v>
      </c>
    </row>
    <row r="232" spans="1:26" ht="15.75" customHeight="1" thickBot="1">
      <c r="A232" s="1244"/>
      <c r="D232" s="1019"/>
      <c r="E232" s="1282"/>
      <c r="F232" s="1145"/>
      <c r="G232" s="1310"/>
      <c r="H232" s="332"/>
      <c r="I232" s="322"/>
      <c r="J232" s="1312"/>
      <c r="L232" s="1311"/>
      <c r="M232" s="1012" t="s">
        <v>1232</v>
      </c>
      <c r="N232" s="212">
        <v>121000</v>
      </c>
      <c r="O232" s="10" t="s">
        <v>1114</v>
      </c>
      <c r="P232" s="11" t="s">
        <v>906</v>
      </c>
      <c r="Q232" s="97">
        <v>1</v>
      </c>
      <c r="R232" s="97" t="s">
        <v>1118</v>
      </c>
      <c r="S232" s="11"/>
      <c r="T232" s="96"/>
      <c r="U232" s="96"/>
      <c r="V232" s="9"/>
      <c r="W232" s="9"/>
      <c r="X232" s="9"/>
      <c r="Y232" s="10" t="s">
        <v>1117</v>
      </c>
      <c r="Z232" s="1095">
        <f t="shared" si="6"/>
        <v>121000</v>
      </c>
    </row>
    <row r="233" spans="1:26" ht="15.75" customHeight="1">
      <c r="A233" s="1244"/>
      <c r="D233" s="1019"/>
      <c r="F233" s="1145"/>
      <c r="G233" s="1310"/>
      <c r="H233" s="332"/>
      <c r="I233" s="322"/>
      <c r="J233" s="1312"/>
      <c r="L233" s="218" t="s">
        <v>1111</v>
      </c>
      <c r="M233" s="1012" t="s">
        <v>1233</v>
      </c>
      <c r="N233" s="212"/>
      <c r="O233" s="10"/>
      <c r="P233" s="11"/>
      <c r="Q233" s="97"/>
      <c r="R233" s="97"/>
      <c r="S233" s="11"/>
      <c r="T233" s="96"/>
      <c r="U233" s="96"/>
      <c r="V233" s="9"/>
      <c r="W233" s="9"/>
      <c r="X233" s="9"/>
      <c r="Y233" s="10"/>
      <c r="Z233" s="1095"/>
    </row>
    <row r="234" spans="1:26" ht="15.75" customHeight="1">
      <c r="A234" s="969"/>
      <c r="B234" s="41"/>
      <c r="C234" s="182"/>
      <c r="D234" s="941"/>
      <c r="E234" s="1254"/>
      <c r="F234" s="1047"/>
      <c r="G234" s="1310"/>
      <c r="H234" s="332"/>
      <c r="I234" s="322"/>
      <c r="J234" s="1060"/>
      <c r="L234" s="218"/>
      <c r="M234" s="1012" t="s">
        <v>1234</v>
      </c>
      <c r="N234" s="212">
        <v>1980000</v>
      </c>
      <c r="O234" s="10" t="s">
        <v>1114</v>
      </c>
      <c r="P234" s="11" t="s">
        <v>906</v>
      </c>
      <c r="Q234" s="97">
        <v>1</v>
      </c>
      <c r="R234" s="97" t="s">
        <v>1118</v>
      </c>
      <c r="S234" s="11"/>
      <c r="T234" s="96"/>
      <c r="U234" s="96"/>
      <c r="V234" s="9"/>
      <c r="W234" s="9"/>
      <c r="X234" s="9"/>
      <c r="Y234" s="10" t="s">
        <v>1117</v>
      </c>
      <c r="Z234" s="1095">
        <f t="shared" si="6"/>
        <v>1980000</v>
      </c>
    </row>
    <row r="235" spans="1:26" ht="15.75" customHeight="1" thickBot="1">
      <c r="A235" s="1666"/>
      <c r="B235" s="972"/>
      <c r="C235" s="1676"/>
      <c r="D235" s="1734"/>
      <c r="E235" s="973"/>
      <c r="F235" s="984"/>
      <c r="G235" s="1113"/>
      <c r="H235" s="1731"/>
      <c r="I235" s="1684"/>
      <c r="J235" s="1723"/>
      <c r="K235" s="1115"/>
      <c r="L235" s="1735"/>
      <c r="M235" s="1736" t="s">
        <v>1235</v>
      </c>
      <c r="N235" s="1726">
        <v>77000</v>
      </c>
      <c r="O235" s="899" t="s">
        <v>1114</v>
      </c>
      <c r="P235" s="900" t="s">
        <v>906</v>
      </c>
      <c r="Q235" s="1632">
        <v>12</v>
      </c>
      <c r="R235" s="1632" t="s">
        <v>1118</v>
      </c>
      <c r="S235" s="900"/>
      <c r="T235" s="1630"/>
      <c r="U235" s="1630"/>
      <c r="V235" s="1620"/>
      <c r="W235" s="1620"/>
      <c r="X235" s="1620"/>
      <c r="Y235" s="899" t="s">
        <v>1117</v>
      </c>
      <c r="Z235" s="1733">
        <f t="shared" si="6"/>
        <v>924000</v>
      </c>
    </row>
    <row r="236" spans="1:26" ht="15.75" customHeight="1">
      <c r="A236" s="969"/>
      <c r="B236" s="41"/>
      <c r="C236" s="182"/>
      <c r="D236" s="941"/>
      <c r="E236" s="79"/>
      <c r="F236" s="1047"/>
      <c r="G236" s="1071"/>
      <c r="H236" s="1048"/>
      <c r="I236" s="322"/>
      <c r="J236" s="1060"/>
      <c r="K236" s="997"/>
      <c r="L236" s="4" t="s">
        <v>1111</v>
      </c>
      <c r="M236" s="1012" t="s">
        <v>1236</v>
      </c>
      <c r="N236" s="212"/>
      <c r="O236" s="10"/>
      <c r="P236" s="11"/>
      <c r="Q236" s="97"/>
      <c r="R236" s="97"/>
      <c r="S236" s="11"/>
      <c r="T236" s="96"/>
      <c r="U236" s="96"/>
      <c r="V236" s="9"/>
      <c r="W236" s="9"/>
      <c r="X236" s="9"/>
      <c r="Y236" s="10"/>
      <c r="Z236" s="1095"/>
    </row>
    <row r="237" spans="1:26" ht="15.75" customHeight="1">
      <c r="A237" s="969"/>
      <c r="B237" s="41"/>
      <c r="C237" s="182"/>
      <c r="D237" s="941"/>
      <c r="E237" s="79"/>
      <c r="F237" s="1047"/>
      <c r="G237" s="1071"/>
      <c r="H237" s="1048"/>
      <c r="I237" s="322"/>
      <c r="J237" s="1060"/>
      <c r="K237" s="997"/>
      <c r="L237" s="225"/>
      <c r="M237" s="1012" t="s">
        <v>1237</v>
      </c>
      <c r="N237" s="212">
        <v>100000</v>
      </c>
      <c r="O237" s="10" t="s">
        <v>1114</v>
      </c>
      <c r="P237" s="11" t="s">
        <v>906</v>
      </c>
      <c r="Q237" s="97">
        <v>3</v>
      </c>
      <c r="R237" s="97" t="s">
        <v>1118</v>
      </c>
      <c r="S237" s="11"/>
      <c r="T237" s="96"/>
      <c r="U237" s="96"/>
      <c r="V237" s="9"/>
      <c r="W237" s="9"/>
      <c r="X237" s="9"/>
      <c r="Y237" s="10" t="s">
        <v>1117</v>
      </c>
      <c r="Z237" s="1095">
        <f t="shared" si="6"/>
        <v>300000</v>
      </c>
    </row>
    <row r="238" spans="1:26" ht="15.75" customHeight="1">
      <c r="A238" s="969"/>
      <c r="B238" s="41"/>
      <c r="C238" s="182"/>
      <c r="D238" s="941"/>
      <c r="E238" s="79"/>
      <c r="F238" s="1047"/>
      <c r="G238" s="1071"/>
      <c r="H238" s="1048"/>
      <c r="I238" s="322"/>
      <c r="J238" s="1060"/>
      <c r="K238" s="997"/>
      <c r="L238" s="4" t="s">
        <v>1111</v>
      </c>
      <c r="M238" s="1012" t="s">
        <v>1238</v>
      </c>
      <c r="N238" s="212"/>
      <c r="O238" s="10"/>
      <c r="P238" s="11"/>
      <c r="Q238" s="97"/>
      <c r="R238" s="97"/>
      <c r="S238" s="11"/>
      <c r="T238" s="96"/>
      <c r="U238" s="96"/>
      <c r="V238" s="9"/>
      <c r="W238" s="9"/>
      <c r="X238" s="9"/>
      <c r="Y238" s="10"/>
      <c r="Z238" s="1095"/>
    </row>
    <row r="239" spans="1:26" ht="15.75" customHeight="1">
      <c r="A239" s="969"/>
      <c r="B239" s="41"/>
      <c r="C239" s="182"/>
      <c r="D239" s="941"/>
      <c r="E239" s="79"/>
      <c r="F239" s="1148"/>
      <c r="G239" s="1071"/>
      <c r="H239" s="1048"/>
      <c r="I239" s="1076"/>
      <c r="L239" s="54"/>
      <c r="M239" s="1026" t="s">
        <v>1239</v>
      </c>
      <c r="N239" s="212">
        <v>100000</v>
      </c>
      <c r="O239" s="10" t="s">
        <v>1114</v>
      </c>
      <c r="P239" s="11" t="s">
        <v>906</v>
      </c>
      <c r="Q239" s="97">
        <v>1</v>
      </c>
      <c r="R239" s="97" t="s">
        <v>1118</v>
      </c>
      <c r="S239" s="11"/>
      <c r="T239" s="96"/>
      <c r="U239" s="96"/>
      <c r="V239" s="9"/>
      <c r="W239" s="9"/>
      <c r="X239" s="9"/>
      <c r="Y239" s="10" t="s">
        <v>1117</v>
      </c>
      <c r="Z239" s="1095">
        <f t="shared" si="6"/>
        <v>100000</v>
      </c>
    </row>
    <row r="240" spans="1:26" ht="15.75" customHeight="1">
      <c r="A240" s="969"/>
      <c r="B240" s="41"/>
      <c r="C240" s="182"/>
      <c r="D240" s="941"/>
      <c r="E240" s="79"/>
      <c r="F240" s="1148"/>
      <c r="G240" s="1071"/>
      <c r="H240" s="1048"/>
      <c r="I240" s="1076"/>
      <c r="L240" s="54" t="s">
        <v>1111</v>
      </c>
      <c r="M240" s="1026" t="s">
        <v>1240</v>
      </c>
      <c r="N240" s="212"/>
      <c r="O240" s="10"/>
      <c r="P240" s="11"/>
      <c r="Q240" s="97"/>
      <c r="R240" s="97"/>
      <c r="S240" s="11"/>
      <c r="T240" s="96"/>
      <c r="U240" s="96"/>
      <c r="V240" s="9"/>
      <c r="W240" s="9"/>
      <c r="X240" s="9"/>
      <c r="Y240" s="10"/>
      <c r="Z240" s="1095"/>
    </row>
    <row r="241" spans="1:26" ht="15.75" customHeight="1">
      <c r="A241" s="1244"/>
      <c r="D241" s="941"/>
      <c r="F241" s="1047"/>
      <c r="G241" s="1071"/>
      <c r="H241" s="1048"/>
      <c r="I241" s="1076"/>
      <c r="J241" s="1253"/>
      <c r="K241" s="997"/>
      <c r="L241" s="1313"/>
      <c r="M241" s="1026" t="s">
        <v>1241</v>
      </c>
      <c r="N241" s="212">
        <v>1000000</v>
      </c>
      <c r="O241" s="10" t="s">
        <v>1114</v>
      </c>
      <c r="P241" s="11" t="s">
        <v>906</v>
      </c>
      <c r="Q241" s="97">
        <v>1</v>
      </c>
      <c r="R241" s="97" t="s">
        <v>1211</v>
      </c>
      <c r="S241" s="11"/>
      <c r="T241" s="96"/>
      <c r="U241" s="96"/>
      <c r="V241" s="9"/>
      <c r="W241" s="9"/>
      <c r="X241" s="9"/>
      <c r="Y241" s="10" t="s">
        <v>1117</v>
      </c>
      <c r="Z241" s="1095">
        <f t="shared" si="6"/>
        <v>1000000</v>
      </c>
    </row>
    <row r="242" spans="1:26" ht="15.75" customHeight="1">
      <c r="A242" s="1244"/>
      <c r="D242" s="941"/>
      <c r="F242" s="1047"/>
      <c r="G242" s="1071"/>
      <c r="H242" s="1048"/>
      <c r="I242" s="1076"/>
      <c r="J242" s="1253"/>
      <c r="K242" s="997"/>
      <c r="L242" s="1313" t="s">
        <v>1111</v>
      </c>
      <c r="M242" s="1026" t="s">
        <v>1242</v>
      </c>
      <c r="N242" s="212"/>
      <c r="O242" s="10"/>
      <c r="P242" s="11"/>
      <c r="Q242" s="97"/>
      <c r="R242" s="97"/>
      <c r="S242" s="11"/>
      <c r="T242" s="96"/>
      <c r="U242" s="96"/>
      <c r="V242" s="9"/>
      <c r="W242" s="9"/>
      <c r="X242" s="9"/>
      <c r="Y242" s="10"/>
      <c r="Z242" s="1095"/>
    </row>
    <row r="243" spans="1:26" ht="15.75" customHeight="1">
      <c r="A243" s="969"/>
      <c r="B243" s="41"/>
      <c r="C243" s="182"/>
      <c r="D243" s="941"/>
      <c r="E243" s="79"/>
      <c r="F243" s="1047"/>
      <c r="G243" s="1071"/>
      <c r="H243" s="1048"/>
      <c r="I243" s="1076"/>
      <c r="J243" s="1253"/>
      <c r="K243" s="997"/>
      <c r="L243" s="1313"/>
      <c r="M243" s="1026" t="s">
        <v>1243</v>
      </c>
      <c r="N243" s="212">
        <v>1000</v>
      </c>
      <c r="O243" s="10" t="s">
        <v>1114</v>
      </c>
      <c r="P243" s="11" t="s">
        <v>906</v>
      </c>
      <c r="Q243" s="97">
        <v>700</v>
      </c>
      <c r="R243" s="97" t="s">
        <v>1244</v>
      </c>
      <c r="S243" s="11"/>
      <c r="T243" s="96"/>
      <c r="U243" s="96"/>
      <c r="V243" s="9"/>
      <c r="W243" s="9"/>
      <c r="X243" s="9"/>
      <c r="Y243" s="10" t="s">
        <v>1117</v>
      </c>
      <c r="Z243" s="1095">
        <f t="shared" si="6"/>
        <v>700000</v>
      </c>
    </row>
    <row r="244" spans="1:26" ht="15.75" customHeight="1">
      <c r="A244" s="969"/>
      <c r="B244" s="41"/>
      <c r="C244" s="182"/>
      <c r="D244" s="941"/>
      <c r="E244" s="79"/>
      <c r="F244" s="1047"/>
      <c r="G244" s="1071"/>
      <c r="H244" s="1048"/>
      <c r="I244" s="1076"/>
      <c r="J244" s="1253"/>
      <c r="K244" s="997"/>
      <c r="L244" s="1313"/>
      <c r="M244" s="1026" t="s">
        <v>1245</v>
      </c>
      <c r="N244" s="212">
        <v>250</v>
      </c>
      <c r="O244" s="10" t="s">
        <v>1114</v>
      </c>
      <c r="P244" s="11" t="s">
        <v>906</v>
      </c>
      <c r="Q244" s="97">
        <v>700</v>
      </c>
      <c r="R244" s="97" t="s">
        <v>1244</v>
      </c>
      <c r="S244" s="11"/>
      <c r="T244" s="96"/>
      <c r="U244" s="96"/>
      <c r="V244" s="9"/>
      <c r="W244" s="9"/>
      <c r="X244" s="9"/>
      <c r="Y244" s="10" t="s">
        <v>1117</v>
      </c>
      <c r="Z244" s="1095">
        <f t="shared" si="6"/>
        <v>175000</v>
      </c>
    </row>
    <row r="245" spans="1:26" ht="15.75" customHeight="1">
      <c r="A245" s="969"/>
      <c r="B245" s="41"/>
      <c r="C245" s="182"/>
      <c r="D245" s="941"/>
      <c r="E245" s="79"/>
      <c r="F245" s="1047"/>
      <c r="G245" s="1071"/>
      <c r="H245" s="1048"/>
      <c r="I245" s="322"/>
      <c r="J245" s="1060"/>
      <c r="K245" s="997"/>
      <c r="L245" s="178" t="s">
        <v>1111</v>
      </c>
      <c r="M245" s="1014" t="s">
        <v>1246</v>
      </c>
      <c r="N245" s="251"/>
      <c r="O245" s="21"/>
      <c r="P245" s="22"/>
      <c r="Q245" s="105"/>
      <c r="R245" s="105"/>
      <c r="S245" s="22"/>
      <c r="T245" s="110"/>
      <c r="U245" s="110"/>
      <c r="V245" s="43"/>
      <c r="W245" s="43"/>
      <c r="X245" s="43"/>
      <c r="Y245" s="21" t="s">
        <v>1117</v>
      </c>
      <c r="Z245" s="1096">
        <v>300000</v>
      </c>
    </row>
    <row r="246" spans="1:26" ht="15.75" customHeight="1">
      <c r="A246" s="969"/>
      <c r="B246" s="41"/>
      <c r="C246" s="182"/>
      <c r="E246" s="79"/>
      <c r="F246" s="946" t="s">
        <v>1247</v>
      </c>
      <c r="G246" s="1058">
        <v>4817</v>
      </c>
      <c r="H246" s="1058">
        <f>Z246/1000</f>
        <v>2220</v>
      </c>
      <c r="I246" s="1067">
        <f>(H246-G246)</f>
        <v>-2597</v>
      </c>
      <c r="J246" s="1065">
        <f>(H246/G246*100)-100</f>
        <v>-53.91322399833921</v>
      </c>
      <c r="K246" s="997"/>
      <c r="L246" s="172"/>
      <c r="M246" s="1026"/>
      <c r="N246" s="212"/>
      <c r="O246" s="10"/>
      <c r="P246" s="11"/>
      <c r="Q246" s="97"/>
      <c r="R246" s="97"/>
      <c r="S246" s="11"/>
      <c r="T246" s="96"/>
      <c r="U246" s="96"/>
      <c r="V246" s="9"/>
      <c r="W246" s="9"/>
      <c r="X246" s="9"/>
      <c r="Y246" s="10"/>
      <c r="Z246" s="1097">
        <f>SUM(Z247:Z253)</f>
        <v>2220000</v>
      </c>
    </row>
    <row r="247" spans="1:26" ht="15.75" customHeight="1">
      <c r="A247" s="969"/>
      <c r="B247" s="41"/>
      <c r="C247" s="182"/>
      <c r="E247" s="79"/>
      <c r="F247" s="1047" t="s">
        <v>1248</v>
      </c>
      <c r="G247" s="1071"/>
      <c r="H247" s="1048"/>
      <c r="I247" s="322"/>
      <c r="J247" s="1060"/>
      <c r="K247" s="997"/>
      <c r="L247" s="53" t="s">
        <v>1111</v>
      </c>
      <c r="M247" s="1028" t="s">
        <v>1249</v>
      </c>
      <c r="N247" s="224"/>
      <c r="O247" s="10"/>
      <c r="P247" s="217"/>
      <c r="Q247" s="97"/>
      <c r="R247" s="97"/>
      <c r="S247" s="11"/>
      <c r="T247" s="96"/>
      <c r="U247" s="96"/>
      <c r="V247" s="9"/>
      <c r="W247" s="9"/>
      <c r="X247" s="9"/>
      <c r="Y247" s="10"/>
      <c r="Z247" s="1095"/>
    </row>
    <row r="248" spans="1:26" ht="15.75" customHeight="1">
      <c r="A248" s="969"/>
      <c r="B248" s="41"/>
      <c r="C248" s="182"/>
      <c r="E248" s="79"/>
      <c r="F248" s="1047" t="s">
        <v>1250</v>
      </c>
      <c r="G248" s="1071"/>
      <c r="H248" s="1048"/>
      <c r="I248" s="322"/>
      <c r="J248" s="1060"/>
      <c r="K248" s="997"/>
      <c r="L248" s="53"/>
      <c r="M248" s="1026" t="s">
        <v>1113</v>
      </c>
      <c r="N248" s="212">
        <v>300000</v>
      </c>
      <c r="O248" s="10" t="s">
        <v>1114</v>
      </c>
      <c r="P248" s="11" t="s">
        <v>906</v>
      </c>
      <c r="Q248" s="97">
        <v>1</v>
      </c>
      <c r="R248" s="97" t="s">
        <v>1118</v>
      </c>
      <c r="S248" s="11"/>
      <c r="T248" s="96"/>
      <c r="U248" s="96"/>
      <c r="V248" s="9"/>
      <c r="W248" s="9"/>
      <c r="X248" s="9"/>
      <c r="Y248" s="10" t="s">
        <v>1117</v>
      </c>
      <c r="Z248" s="1095">
        <f>N248*Q248</f>
        <v>300000</v>
      </c>
    </row>
    <row r="249" spans="1:26" ht="15.75" customHeight="1">
      <c r="A249" s="969"/>
      <c r="B249" s="41"/>
      <c r="C249" s="182"/>
      <c r="D249" s="941"/>
      <c r="E249" s="79"/>
      <c r="F249" s="1047"/>
      <c r="G249" s="1071"/>
      <c r="H249" s="1048"/>
      <c r="I249" s="322"/>
      <c r="J249" s="1060"/>
      <c r="K249" s="997"/>
      <c r="L249" s="53"/>
      <c r="M249" s="1026" t="s">
        <v>1251</v>
      </c>
      <c r="N249" s="212">
        <v>8000</v>
      </c>
      <c r="O249" s="10" t="s">
        <v>1114</v>
      </c>
      <c r="P249" s="11" t="s">
        <v>906</v>
      </c>
      <c r="Q249" s="97">
        <v>40</v>
      </c>
      <c r="R249" s="97" t="s">
        <v>1115</v>
      </c>
      <c r="S249" s="11"/>
      <c r="T249" s="96"/>
      <c r="U249" s="96"/>
      <c r="V249" s="9"/>
      <c r="W249" s="9"/>
      <c r="X249" s="9"/>
      <c r="Y249" s="10" t="s">
        <v>1117</v>
      </c>
      <c r="Z249" s="1095">
        <f>N249*Q249</f>
        <v>320000</v>
      </c>
    </row>
    <row r="250" spans="1:26" ht="15.75" customHeight="1">
      <c r="A250" s="969"/>
      <c r="B250" s="41"/>
      <c r="C250" s="182"/>
      <c r="D250" s="941"/>
      <c r="E250" s="79"/>
      <c r="F250" s="1047"/>
      <c r="G250" s="1071"/>
      <c r="H250" s="332"/>
      <c r="I250" s="322"/>
      <c r="J250" s="1060"/>
      <c r="K250" s="997"/>
      <c r="L250" s="53" t="s">
        <v>1111</v>
      </c>
      <c r="M250" s="1026" t="s">
        <v>1252</v>
      </c>
      <c r="N250" s="212"/>
      <c r="O250" s="10"/>
      <c r="P250" s="11"/>
      <c r="Q250" s="97"/>
      <c r="R250" s="97"/>
      <c r="S250" s="11"/>
      <c r="T250" s="96"/>
      <c r="U250" s="96"/>
      <c r="V250" s="9"/>
      <c r="W250" s="9"/>
      <c r="X250" s="9"/>
      <c r="Y250" s="10"/>
      <c r="Z250" s="1095"/>
    </row>
    <row r="251" spans="1:26" ht="15.75" customHeight="1">
      <c r="A251" s="969"/>
      <c r="B251" s="41"/>
      <c r="C251" s="182"/>
      <c r="D251" s="941"/>
      <c r="E251" s="79"/>
      <c r="F251" s="1047"/>
      <c r="G251" s="1310"/>
      <c r="H251" s="332"/>
      <c r="I251" s="322"/>
      <c r="J251" s="1060"/>
      <c r="K251" s="997"/>
      <c r="L251" s="53"/>
      <c r="M251" s="1026" t="s">
        <v>1253</v>
      </c>
      <c r="N251" s="212">
        <v>10000</v>
      </c>
      <c r="O251" s="10" t="s">
        <v>1114</v>
      </c>
      <c r="P251" s="11" t="s">
        <v>906</v>
      </c>
      <c r="Q251" s="97">
        <v>30</v>
      </c>
      <c r="R251" s="97" t="s">
        <v>1115</v>
      </c>
      <c r="S251" s="11" t="s">
        <v>906</v>
      </c>
      <c r="T251" s="96">
        <v>2</v>
      </c>
      <c r="U251" s="97" t="s">
        <v>1118</v>
      </c>
      <c r="V251" s="9"/>
      <c r="W251" s="9"/>
      <c r="X251" s="9"/>
      <c r="Y251" s="10" t="s">
        <v>1117</v>
      </c>
      <c r="Z251" s="1095">
        <f>N251*Q251*T251</f>
        <v>600000</v>
      </c>
    </row>
    <row r="252" spans="1:26" ht="15.75" customHeight="1">
      <c r="A252" s="969"/>
      <c r="B252" s="41"/>
      <c r="C252" s="182"/>
      <c r="D252" s="941"/>
      <c r="E252" s="79"/>
      <c r="F252" s="1145"/>
      <c r="G252" s="1310"/>
      <c r="H252" s="332"/>
      <c r="I252" s="322"/>
      <c r="J252" s="1060"/>
      <c r="L252" s="13" t="s">
        <v>1111</v>
      </c>
      <c r="M252" s="1026" t="s">
        <v>1254</v>
      </c>
      <c r="N252" s="212">
        <v>200000</v>
      </c>
      <c r="O252" s="10" t="s">
        <v>1114</v>
      </c>
      <c r="P252" s="11" t="s">
        <v>906</v>
      </c>
      <c r="Q252" s="97">
        <v>4</v>
      </c>
      <c r="R252" s="97" t="s">
        <v>1118</v>
      </c>
      <c r="S252" s="11"/>
      <c r="T252" s="96"/>
      <c r="U252" s="96"/>
      <c r="V252" s="9"/>
      <c r="W252" s="9"/>
      <c r="X252" s="9"/>
      <c r="Y252" s="10" t="s">
        <v>1117</v>
      </c>
      <c r="Z252" s="1095">
        <f>N252*Q252</f>
        <v>800000</v>
      </c>
    </row>
    <row r="253" spans="1:26" ht="15.75" customHeight="1">
      <c r="A253" s="969"/>
      <c r="B253" s="41"/>
      <c r="C253" s="182"/>
      <c r="D253" s="941"/>
      <c r="E253" s="79"/>
      <c r="F253" s="1146"/>
      <c r="G253" s="1314"/>
      <c r="H253" s="323"/>
      <c r="I253" s="324"/>
      <c r="J253" s="1066"/>
      <c r="K253" s="1257"/>
      <c r="L253" s="373"/>
      <c r="M253" s="1027" t="s">
        <v>1255</v>
      </c>
      <c r="N253" s="251">
        <v>100000</v>
      </c>
      <c r="O253" s="21" t="s">
        <v>1114</v>
      </c>
      <c r="P253" s="22" t="s">
        <v>906</v>
      </c>
      <c r="Q253" s="105">
        <v>2</v>
      </c>
      <c r="R253" s="105" t="s">
        <v>1211</v>
      </c>
      <c r="S253" s="22"/>
      <c r="T253" s="110"/>
      <c r="U253" s="110"/>
      <c r="V253" s="43"/>
      <c r="W253" s="43"/>
      <c r="X253" s="43"/>
      <c r="Y253" s="21" t="s">
        <v>1117</v>
      </c>
      <c r="Z253" s="1096">
        <f>N253*Q253</f>
        <v>200000</v>
      </c>
    </row>
    <row r="254" spans="1:26" ht="15.75" customHeight="1">
      <c r="A254" s="969"/>
      <c r="B254" s="41"/>
      <c r="C254" s="182"/>
      <c r="D254" s="941"/>
      <c r="E254" s="79"/>
      <c r="F254" s="1047" t="s">
        <v>1256</v>
      </c>
      <c r="G254" s="1070">
        <v>6775</v>
      </c>
      <c r="H254" s="1058">
        <f>Z254/1000</f>
        <v>4203</v>
      </c>
      <c r="I254" s="1067">
        <f>(H254-G254)</f>
        <v>-2572</v>
      </c>
      <c r="J254" s="1065">
        <v>100</v>
      </c>
      <c r="K254" s="997"/>
      <c r="L254" s="53" t="s">
        <v>1111</v>
      </c>
      <c r="M254" s="1026" t="s">
        <v>1257</v>
      </c>
      <c r="N254" s="212"/>
      <c r="O254" s="10"/>
      <c r="P254" s="11"/>
      <c r="Q254" s="97"/>
      <c r="R254" s="97"/>
      <c r="S254" s="11"/>
      <c r="T254" s="96"/>
      <c r="U254" s="96"/>
      <c r="V254" s="9"/>
      <c r="W254" s="9"/>
      <c r="X254" s="9"/>
      <c r="Y254" s="10" t="s">
        <v>1117</v>
      </c>
      <c r="Z254" s="1097">
        <f>SUM(Z255:Z265)</f>
        <v>4203000</v>
      </c>
    </row>
    <row r="255" spans="1:26" ht="15.75" customHeight="1">
      <c r="A255" s="969"/>
      <c r="B255" s="41"/>
      <c r="C255" s="182"/>
      <c r="D255" s="941"/>
      <c r="E255" s="79"/>
      <c r="F255" s="1047"/>
      <c r="G255" s="1071"/>
      <c r="H255" s="1048"/>
      <c r="I255" s="322"/>
      <c r="J255" s="1060"/>
      <c r="K255" s="997"/>
      <c r="L255" s="53"/>
      <c r="M255" s="1026" t="s">
        <v>1258</v>
      </c>
      <c r="N255" s="212">
        <v>10000</v>
      </c>
      <c r="O255" s="10" t="s">
        <v>1114</v>
      </c>
      <c r="P255" s="11" t="s">
        <v>906</v>
      </c>
      <c r="Q255" s="97">
        <v>100</v>
      </c>
      <c r="R255" s="97" t="s">
        <v>1115</v>
      </c>
      <c r="S255" s="11"/>
      <c r="T255" s="96"/>
      <c r="U255" s="96"/>
      <c r="V255" s="9"/>
      <c r="W255" s="9"/>
      <c r="X255" s="9"/>
      <c r="Y255" s="10" t="s">
        <v>1117</v>
      </c>
      <c r="Z255" s="1095">
        <f>N255*Q255</f>
        <v>1000000</v>
      </c>
    </row>
    <row r="256" spans="1:26" ht="15.75" customHeight="1">
      <c r="A256" s="969"/>
      <c r="B256" s="41"/>
      <c r="C256" s="182"/>
      <c r="D256" s="941"/>
      <c r="E256" s="79"/>
      <c r="F256" s="1047"/>
      <c r="G256" s="1071"/>
      <c r="H256" s="1048"/>
      <c r="I256" s="1076"/>
      <c r="J256" s="1060"/>
      <c r="L256" s="53"/>
      <c r="M256" s="1026" t="s">
        <v>1251</v>
      </c>
      <c r="N256" s="212">
        <v>5000</v>
      </c>
      <c r="O256" s="10" t="s">
        <v>1114</v>
      </c>
      <c r="P256" s="11" t="s">
        <v>906</v>
      </c>
      <c r="Q256" s="97">
        <v>100</v>
      </c>
      <c r="R256" s="97" t="s">
        <v>1115</v>
      </c>
      <c r="S256" s="11"/>
      <c r="T256" s="96"/>
      <c r="U256" s="96"/>
      <c r="V256" s="9"/>
      <c r="W256" s="9"/>
      <c r="X256" s="9"/>
      <c r="Y256" s="10" t="s">
        <v>1117</v>
      </c>
      <c r="Z256" s="1095">
        <f>N256*Q256</f>
        <v>500000</v>
      </c>
    </row>
    <row r="257" spans="1:26" ht="15.75" customHeight="1">
      <c r="A257" s="969"/>
      <c r="B257" s="41"/>
      <c r="C257" s="182"/>
      <c r="D257" s="941"/>
      <c r="E257" s="79"/>
      <c r="F257" s="1047"/>
      <c r="G257" s="1071"/>
      <c r="H257" s="1048"/>
      <c r="I257" s="1076"/>
      <c r="L257" s="53"/>
      <c r="M257" s="1026" t="s">
        <v>1461</v>
      </c>
      <c r="N257" s="212">
        <v>50000</v>
      </c>
      <c r="O257" s="10" t="s">
        <v>1114</v>
      </c>
      <c r="P257" s="11" t="s">
        <v>906</v>
      </c>
      <c r="Q257" s="97">
        <v>1</v>
      </c>
      <c r="R257" s="97" t="s">
        <v>1118</v>
      </c>
      <c r="S257" s="11"/>
      <c r="T257" s="96"/>
      <c r="U257" s="96"/>
      <c r="V257" s="9"/>
      <c r="W257" s="9"/>
      <c r="X257" s="9"/>
      <c r="Y257" s="10" t="s">
        <v>1117</v>
      </c>
      <c r="Z257" s="1095">
        <f>N257*Q257</f>
        <v>50000</v>
      </c>
    </row>
    <row r="258" spans="1:26" ht="15.75" customHeight="1">
      <c r="A258" s="969"/>
      <c r="B258" s="41"/>
      <c r="C258" s="182"/>
      <c r="D258" s="941"/>
      <c r="E258" s="79"/>
      <c r="F258" s="1047"/>
      <c r="G258" s="1071"/>
      <c r="H258" s="1048"/>
      <c r="I258" s="1076"/>
      <c r="L258" s="53"/>
      <c r="M258" s="1026" t="s">
        <v>1260</v>
      </c>
      <c r="N258" s="212">
        <v>350000</v>
      </c>
      <c r="O258" s="10" t="s">
        <v>1114</v>
      </c>
      <c r="P258" s="11" t="s">
        <v>906</v>
      </c>
      <c r="Q258" s="97">
        <v>1</v>
      </c>
      <c r="R258" s="97" t="s">
        <v>1118</v>
      </c>
      <c r="S258" s="11"/>
      <c r="T258" s="96"/>
      <c r="U258" s="96"/>
      <c r="V258" s="9"/>
      <c r="W258" s="9"/>
      <c r="X258" s="9"/>
      <c r="Y258" s="10" t="s">
        <v>1117</v>
      </c>
      <c r="Z258" s="1095">
        <f>N258*Q258</f>
        <v>350000</v>
      </c>
    </row>
    <row r="259" spans="1:26" ht="15.75" customHeight="1">
      <c r="A259" s="969"/>
      <c r="B259" s="41"/>
      <c r="C259" s="182"/>
      <c r="D259" s="941"/>
      <c r="E259" s="79"/>
      <c r="F259" s="1047"/>
      <c r="G259" s="1071"/>
      <c r="H259" s="1048"/>
      <c r="I259" s="1076"/>
      <c r="L259" s="53"/>
      <c r="M259" s="1026" t="s">
        <v>1261</v>
      </c>
      <c r="N259" s="212">
        <v>300000</v>
      </c>
      <c r="O259" s="10" t="s">
        <v>1114</v>
      </c>
      <c r="P259" s="11" t="s">
        <v>906</v>
      </c>
      <c r="Q259" s="97">
        <v>2</v>
      </c>
      <c r="R259" s="97" t="s">
        <v>1262</v>
      </c>
      <c r="S259" s="11"/>
      <c r="T259" s="96"/>
      <c r="U259" s="96"/>
      <c r="V259" s="9"/>
      <c r="W259" s="9"/>
      <c r="X259" s="9"/>
      <c r="Y259" s="10" t="s">
        <v>1117</v>
      </c>
      <c r="Z259" s="1095">
        <f>N259*Q259</f>
        <v>600000</v>
      </c>
    </row>
    <row r="260" spans="1:26" ht="15.75" customHeight="1">
      <c r="A260" s="969"/>
      <c r="B260" s="41"/>
      <c r="C260" s="182"/>
      <c r="D260" s="941"/>
      <c r="E260" s="79"/>
      <c r="F260" s="1047"/>
      <c r="G260" s="1071"/>
      <c r="H260" s="1262"/>
      <c r="I260" s="322"/>
      <c r="J260" s="1060"/>
      <c r="K260" s="997"/>
      <c r="L260" s="53" t="s">
        <v>1111</v>
      </c>
      <c r="M260" s="1026" t="s">
        <v>1263</v>
      </c>
      <c r="N260" s="212"/>
      <c r="O260" s="10"/>
      <c r="P260" s="11"/>
      <c r="Q260" s="97"/>
      <c r="R260" s="97"/>
      <c r="S260" s="11"/>
      <c r="T260" s="96"/>
      <c r="U260" s="96"/>
      <c r="V260" s="9"/>
      <c r="W260" s="9"/>
      <c r="X260" s="9"/>
      <c r="Y260" s="10"/>
      <c r="Z260" s="1095"/>
    </row>
    <row r="261" spans="1:26" ht="15.75" customHeight="1">
      <c r="A261" s="969"/>
      <c r="B261" s="41"/>
      <c r="C261" s="182"/>
      <c r="D261" s="941"/>
      <c r="E261" s="79"/>
      <c r="F261" s="1047"/>
      <c r="G261" s="1071"/>
      <c r="H261" s="1048"/>
      <c r="I261" s="322"/>
      <c r="J261" s="1060"/>
      <c r="K261" s="997"/>
      <c r="L261" s="53"/>
      <c r="M261" s="1026" t="s">
        <v>1264</v>
      </c>
      <c r="N261" s="212">
        <v>8000</v>
      </c>
      <c r="O261" s="10" t="s">
        <v>1114</v>
      </c>
      <c r="P261" s="11" t="s">
        <v>906</v>
      </c>
      <c r="Q261" s="97">
        <v>41</v>
      </c>
      <c r="R261" s="97" t="s">
        <v>1115</v>
      </c>
      <c r="S261" s="11"/>
      <c r="T261" s="96"/>
      <c r="U261" s="96"/>
      <c r="V261" s="9"/>
      <c r="W261" s="9"/>
      <c r="X261" s="9"/>
      <c r="Y261" s="10" t="s">
        <v>1117</v>
      </c>
      <c r="Z261" s="1095">
        <f>N261*Q261</f>
        <v>328000</v>
      </c>
    </row>
    <row r="262" spans="1:26" ht="15.75" customHeight="1">
      <c r="A262" s="969"/>
      <c r="B262" s="41"/>
      <c r="C262" s="182"/>
      <c r="D262" s="941"/>
      <c r="E262" s="79"/>
      <c r="F262" s="1047"/>
      <c r="G262" s="1071"/>
      <c r="H262" s="1048"/>
      <c r="I262" s="322"/>
      <c r="J262" s="1060"/>
      <c r="K262" s="997"/>
      <c r="L262" s="53"/>
      <c r="M262" s="1026" t="s">
        <v>1265</v>
      </c>
      <c r="N262" s="212">
        <v>5000</v>
      </c>
      <c r="O262" s="10" t="s">
        <v>1114</v>
      </c>
      <c r="P262" s="11" t="s">
        <v>906</v>
      </c>
      <c r="Q262" s="97">
        <v>45</v>
      </c>
      <c r="R262" s="97" t="s">
        <v>1115</v>
      </c>
      <c r="S262" s="11"/>
      <c r="T262" s="96"/>
      <c r="U262" s="96"/>
      <c r="V262" s="9"/>
      <c r="W262" s="9"/>
      <c r="X262" s="9"/>
      <c r="Y262" s="10" t="s">
        <v>1117</v>
      </c>
      <c r="Z262" s="1095">
        <f>N262*Q262</f>
        <v>225000</v>
      </c>
    </row>
    <row r="263" spans="1:26" ht="15.75" customHeight="1">
      <c r="A263" s="969"/>
      <c r="B263" s="41"/>
      <c r="C263" s="182"/>
      <c r="D263" s="941"/>
      <c r="E263" s="79"/>
      <c r="F263" s="1047"/>
      <c r="G263" s="1071"/>
      <c r="H263" s="1048"/>
      <c r="I263" s="322"/>
      <c r="J263" s="1060"/>
      <c r="K263" s="997"/>
      <c r="L263" s="228"/>
      <c r="M263" s="1012" t="s">
        <v>1266</v>
      </c>
      <c r="N263" s="212">
        <v>700000</v>
      </c>
      <c r="O263" s="10" t="s">
        <v>1114</v>
      </c>
      <c r="P263" s="11" t="s">
        <v>906</v>
      </c>
      <c r="Q263" s="97">
        <v>1</v>
      </c>
      <c r="R263" s="97" t="s">
        <v>1262</v>
      </c>
      <c r="S263" s="11"/>
      <c r="T263" s="96"/>
      <c r="U263" s="96"/>
      <c r="V263" s="9"/>
      <c r="W263" s="9"/>
      <c r="X263" s="9"/>
      <c r="Y263" s="10" t="s">
        <v>1117</v>
      </c>
      <c r="Z263" s="1095">
        <f>N263*Q263</f>
        <v>700000</v>
      </c>
    </row>
    <row r="264" spans="1:26" ht="15.75" customHeight="1" thickBot="1">
      <c r="A264" s="1666"/>
      <c r="B264" s="972"/>
      <c r="C264" s="1676"/>
      <c r="D264" s="1734"/>
      <c r="E264" s="973"/>
      <c r="F264" s="984"/>
      <c r="G264" s="1113"/>
      <c r="H264" s="1731"/>
      <c r="I264" s="1684"/>
      <c r="J264" s="1723"/>
      <c r="K264" s="1115"/>
      <c r="L264" s="1593"/>
      <c r="M264" s="1736" t="s">
        <v>1259</v>
      </c>
      <c r="N264" s="1726">
        <v>150000</v>
      </c>
      <c r="O264" s="899" t="s">
        <v>1114</v>
      </c>
      <c r="P264" s="900" t="s">
        <v>906</v>
      </c>
      <c r="Q264" s="1632">
        <v>1</v>
      </c>
      <c r="R264" s="1632" t="s">
        <v>1118</v>
      </c>
      <c r="S264" s="900"/>
      <c r="T264" s="1630"/>
      <c r="U264" s="1630"/>
      <c r="V264" s="1620"/>
      <c r="W264" s="1620"/>
      <c r="X264" s="1620"/>
      <c r="Y264" s="899" t="s">
        <v>1117</v>
      </c>
      <c r="Z264" s="1733">
        <f>N264*Q264</f>
        <v>150000</v>
      </c>
    </row>
    <row r="265" spans="1:26" ht="15.75" customHeight="1" thickBot="1">
      <c r="A265" s="1930"/>
      <c r="B265" s="1931"/>
      <c r="C265" s="1932"/>
      <c r="D265" s="1933"/>
      <c r="E265" s="973"/>
      <c r="F265" s="943"/>
      <c r="G265" s="1071"/>
      <c r="H265" s="1048"/>
      <c r="I265" s="322"/>
      <c r="J265" s="1060"/>
      <c r="K265" s="997"/>
      <c r="L265" s="48"/>
      <c r="M265" s="1027" t="s">
        <v>1255</v>
      </c>
      <c r="N265" s="251">
        <v>300000</v>
      </c>
      <c r="O265" s="21" t="s">
        <v>1114</v>
      </c>
      <c r="P265" s="22" t="s">
        <v>906</v>
      </c>
      <c r="Q265" s="105">
        <v>1</v>
      </c>
      <c r="R265" s="105" t="s">
        <v>1118</v>
      </c>
      <c r="S265" s="22"/>
      <c r="T265" s="110"/>
      <c r="U265" s="110"/>
      <c r="V265" s="43"/>
      <c r="W265" s="43"/>
      <c r="X265" s="43"/>
      <c r="Y265" s="21" t="s">
        <v>1117</v>
      </c>
      <c r="Z265" s="1096">
        <f>N265*Q265</f>
        <v>300000</v>
      </c>
    </row>
    <row r="266" spans="1:26" ht="15.75" customHeight="1">
      <c r="A266" s="969"/>
      <c r="B266" s="41"/>
      <c r="C266" s="182"/>
      <c r="E266" s="79"/>
      <c r="F266" s="1315" t="s">
        <v>1267</v>
      </c>
      <c r="G266" s="1058">
        <v>920</v>
      </c>
      <c r="H266" s="1058">
        <f>Z266/1000</f>
        <v>840</v>
      </c>
      <c r="I266" s="1067">
        <f>(H266-G266)</f>
        <v>-80</v>
      </c>
      <c r="J266" s="1065">
        <f>(H266/G266*100)-100</f>
        <v>-8.695652173913047</v>
      </c>
      <c r="K266" s="997"/>
      <c r="L266" s="217"/>
      <c r="M266" s="1021"/>
      <c r="N266" s="212"/>
      <c r="O266" s="10"/>
      <c r="P266" s="11"/>
      <c r="Q266" s="97"/>
      <c r="R266" s="97"/>
      <c r="S266" s="11"/>
      <c r="T266" s="96"/>
      <c r="U266" s="96"/>
      <c r="V266" s="9"/>
      <c r="W266" s="9"/>
      <c r="X266" s="9"/>
      <c r="Y266" s="10"/>
      <c r="Z266" s="1097">
        <f>SUM(Z267:Z279)</f>
        <v>840000</v>
      </c>
    </row>
    <row r="267" spans="1:26" ht="15.75" customHeight="1">
      <c r="A267" s="969"/>
      <c r="B267" s="41"/>
      <c r="C267" s="182"/>
      <c r="E267" s="79"/>
      <c r="F267" s="1047" t="s">
        <v>1268</v>
      </c>
      <c r="G267" s="1071"/>
      <c r="H267" s="1048"/>
      <c r="I267" s="322"/>
      <c r="J267" s="1060"/>
      <c r="K267" s="997"/>
      <c r="L267" s="217" t="s">
        <v>1111</v>
      </c>
      <c r="M267" s="1023" t="s">
        <v>1269</v>
      </c>
      <c r="N267" s="4"/>
      <c r="P267" s="4"/>
      <c r="Q267" s="4"/>
      <c r="R267" s="4"/>
      <c r="S267" s="11"/>
      <c r="T267" s="96"/>
      <c r="U267" s="96"/>
      <c r="V267" s="9"/>
      <c r="W267" s="9"/>
      <c r="X267" s="9"/>
      <c r="Y267" s="10"/>
      <c r="Z267" s="1095"/>
    </row>
    <row r="268" spans="1:26" ht="15.75" customHeight="1">
      <c r="A268" s="969"/>
      <c r="B268" s="41"/>
      <c r="C268" s="182"/>
      <c r="E268" s="79"/>
      <c r="F268" s="1047"/>
      <c r="G268" s="1071"/>
      <c r="H268" s="1048"/>
      <c r="I268" s="322"/>
      <c r="J268" s="1060"/>
      <c r="K268" s="997"/>
      <c r="L268" s="217"/>
      <c r="M268" s="1018" t="s">
        <v>1270</v>
      </c>
      <c r="N268" s="214">
        <v>10000</v>
      </c>
      <c r="O268" s="247" t="s">
        <v>1114</v>
      </c>
      <c r="P268" s="248" t="s">
        <v>906</v>
      </c>
      <c r="Q268" s="215">
        <v>15</v>
      </c>
      <c r="R268" s="215" t="s">
        <v>1118</v>
      </c>
      <c r="S268" s="11"/>
      <c r="T268" s="96"/>
      <c r="U268" s="96"/>
      <c r="V268" s="9"/>
      <c r="W268" s="9"/>
      <c r="X268" s="10"/>
      <c r="Y268" s="10" t="s">
        <v>1117</v>
      </c>
      <c r="Z268" s="1095">
        <f>N268*Q268</f>
        <v>150000</v>
      </c>
    </row>
    <row r="269" spans="1:26" ht="15.75" customHeight="1">
      <c r="A269" s="969"/>
      <c r="B269" s="41"/>
      <c r="C269" s="182"/>
      <c r="E269" s="79"/>
      <c r="F269" s="1047"/>
      <c r="G269" s="1071"/>
      <c r="H269" s="1048"/>
      <c r="I269" s="322"/>
      <c r="J269" s="1060"/>
      <c r="K269" s="997"/>
      <c r="L269" s="217"/>
      <c r="M269" s="1017" t="s">
        <v>1271</v>
      </c>
      <c r="N269" s="214">
        <v>20000</v>
      </c>
      <c r="O269" s="247" t="s">
        <v>1114</v>
      </c>
      <c r="P269" s="248" t="s">
        <v>906</v>
      </c>
      <c r="Q269" s="215">
        <v>5</v>
      </c>
      <c r="R269" s="215" t="s">
        <v>1115</v>
      </c>
      <c r="S269" s="11"/>
      <c r="T269" s="96"/>
      <c r="U269" s="96"/>
      <c r="V269" s="9"/>
      <c r="W269" s="9"/>
      <c r="X269" s="9"/>
      <c r="Y269" s="10" t="s">
        <v>1117</v>
      </c>
      <c r="Z269" s="1095">
        <f>N269*Q269</f>
        <v>100000</v>
      </c>
    </row>
    <row r="270" spans="1:26" ht="15.75" customHeight="1">
      <c r="A270" s="969"/>
      <c r="B270" s="41"/>
      <c r="C270" s="182"/>
      <c r="E270" s="79"/>
      <c r="F270" s="1047"/>
      <c r="G270" s="1071"/>
      <c r="H270" s="1048"/>
      <c r="I270" s="322"/>
      <c r="J270" s="1060"/>
      <c r="K270" s="997"/>
      <c r="L270" s="217" t="s">
        <v>1111</v>
      </c>
      <c r="M270" s="1018" t="s">
        <v>1272</v>
      </c>
      <c r="N270" s="214"/>
      <c r="O270" s="247"/>
      <c r="P270" s="248"/>
      <c r="Q270" s="215"/>
      <c r="R270" s="215"/>
      <c r="S270" s="11"/>
      <c r="T270" s="96"/>
      <c r="U270" s="96"/>
      <c r="V270" s="9"/>
      <c r="W270" s="9"/>
      <c r="X270" s="9"/>
      <c r="Y270" s="10"/>
      <c r="Z270" s="1095"/>
    </row>
    <row r="271" spans="1:26" ht="15.75" customHeight="1">
      <c r="A271" s="969"/>
      <c r="B271" s="41"/>
      <c r="C271" s="182"/>
      <c r="E271" s="79"/>
      <c r="F271" s="1047"/>
      <c r="G271" s="1071"/>
      <c r="H271" s="1048"/>
      <c r="I271" s="322"/>
      <c r="J271" s="1060"/>
      <c r="K271" s="997"/>
      <c r="L271" s="217"/>
      <c r="M271" s="1017" t="s">
        <v>1273</v>
      </c>
      <c r="N271" s="214">
        <v>15000</v>
      </c>
      <c r="O271" s="247" t="s">
        <v>1114</v>
      </c>
      <c r="P271" s="248" t="s">
        <v>906</v>
      </c>
      <c r="Q271" s="215">
        <v>2</v>
      </c>
      <c r="R271" s="215" t="s">
        <v>1118</v>
      </c>
      <c r="S271" s="11"/>
      <c r="T271" s="96"/>
      <c r="U271" s="96"/>
      <c r="V271" s="9"/>
      <c r="W271" s="9"/>
      <c r="X271" s="9"/>
      <c r="Y271" s="10" t="s">
        <v>1117</v>
      </c>
      <c r="Z271" s="1095">
        <f>N271*Q271</f>
        <v>30000</v>
      </c>
    </row>
    <row r="272" spans="1:26" ht="15.75" customHeight="1">
      <c r="A272" s="969"/>
      <c r="B272" s="41"/>
      <c r="C272" s="182"/>
      <c r="E272" s="79"/>
      <c r="F272" s="1047"/>
      <c r="G272" s="1071"/>
      <c r="H272" s="1048"/>
      <c r="I272" s="322"/>
      <c r="J272" s="1060"/>
      <c r="K272" s="997"/>
      <c r="L272" s="217"/>
      <c r="M272" s="1018" t="s">
        <v>1274</v>
      </c>
      <c r="N272" s="214">
        <v>10000</v>
      </c>
      <c r="O272" s="247" t="s">
        <v>1114</v>
      </c>
      <c r="P272" s="248" t="s">
        <v>906</v>
      </c>
      <c r="Q272" s="215">
        <v>15</v>
      </c>
      <c r="R272" s="215" t="s">
        <v>1115</v>
      </c>
      <c r="S272" s="11"/>
      <c r="T272" s="96"/>
      <c r="U272" s="96"/>
      <c r="V272" s="9"/>
      <c r="W272" s="9"/>
      <c r="X272" s="9"/>
      <c r="Y272" s="10" t="s">
        <v>1117</v>
      </c>
      <c r="Z272" s="1095">
        <f>N272*Q272</f>
        <v>150000</v>
      </c>
    </row>
    <row r="273" spans="1:26" ht="15.75" customHeight="1">
      <c r="A273" s="969"/>
      <c r="B273" s="41"/>
      <c r="C273" s="182"/>
      <c r="E273" s="79"/>
      <c r="F273" s="1047"/>
      <c r="G273" s="1071"/>
      <c r="H273" s="1048"/>
      <c r="I273" s="322"/>
      <c r="J273" s="1060"/>
      <c r="K273" s="997"/>
      <c r="L273" s="217" t="s">
        <v>1111</v>
      </c>
      <c r="M273" s="1021" t="s">
        <v>1275</v>
      </c>
      <c r="N273" s="212"/>
      <c r="O273" s="10"/>
      <c r="P273" s="11"/>
      <c r="Q273" s="97"/>
      <c r="R273" s="97"/>
      <c r="S273" s="11"/>
      <c r="T273" s="96"/>
      <c r="U273" s="96"/>
      <c r="V273" s="9"/>
      <c r="W273" s="9"/>
      <c r="X273" s="9"/>
      <c r="Y273" s="10"/>
      <c r="Z273" s="1095"/>
    </row>
    <row r="274" spans="1:26" ht="15.75" customHeight="1">
      <c r="A274" s="969"/>
      <c r="B274" s="41"/>
      <c r="C274" s="182"/>
      <c r="E274" s="79"/>
      <c r="F274" s="1047"/>
      <c r="G274" s="1071"/>
      <c r="H274" s="1048"/>
      <c r="I274" s="322"/>
      <c r="J274" s="1060"/>
      <c r="K274" s="997"/>
      <c r="L274" s="217"/>
      <c r="M274" s="1023" t="s">
        <v>1276</v>
      </c>
      <c r="N274" s="212">
        <v>10000</v>
      </c>
      <c r="O274" s="10" t="s">
        <v>1114</v>
      </c>
      <c r="P274" s="11" t="s">
        <v>906</v>
      </c>
      <c r="Q274" s="97">
        <v>2</v>
      </c>
      <c r="R274" s="97" t="s">
        <v>1118</v>
      </c>
      <c r="S274" s="11"/>
      <c r="T274" s="96"/>
      <c r="U274" s="96"/>
      <c r="V274" s="9"/>
      <c r="W274" s="9"/>
      <c r="X274" s="9"/>
      <c r="Y274" s="10" t="s">
        <v>1117</v>
      </c>
      <c r="Z274" s="1095">
        <f>N274*Q274</f>
        <v>20000</v>
      </c>
    </row>
    <row r="275" spans="1:26" ht="15.75" customHeight="1">
      <c r="A275" s="969"/>
      <c r="B275" s="41"/>
      <c r="C275" s="182"/>
      <c r="E275" s="79"/>
      <c r="F275" s="1047"/>
      <c r="G275" s="1071"/>
      <c r="H275" s="1048"/>
      <c r="I275" s="322"/>
      <c r="J275" s="1060"/>
      <c r="K275" s="997"/>
      <c r="L275" s="217" t="s">
        <v>1111</v>
      </c>
      <c r="M275" s="1023" t="s">
        <v>1277</v>
      </c>
      <c r="N275" s="212"/>
      <c r="O275" s="10"/>
      <c r="P275" s="11"/>
      <c r="Q275" s="97"/>
      <c r="R275" s="97"/>
      <c r="S275" s="11"/>
      <c r="T275" s="96"/>
      <c r="U275" s="96"/>
      <c r="V275" s="9"/>
      <c r="W275" s="9"/>
      <c r="X275" s="9"/>
      <c r="Y275" s="10"/>
      <c r="Z275" s="1095"/>
    </row>
    <row r="276" spans="1:26" ht="15.75" customHeight="1">
      <c r="A276" s="969"/>
      <c r="B276" s="41"/>
      <c r="C276" s="182"/>
      <c r="E276" s="79"/>
      <c r="F276" s="1047"/>
      <c r="G276" s="1071"/>
      <c r="H276" s="1048"/>
      <c r="I276" s="322"/>
      <c r="J276" s="1060"/>
      <c r="K276" s="997"/>
      <c r="L276" s="217"/>
      <c r="M276" s="1023" t="s">
        <v>1278</v>
      </c>
      <c r="N276" s="212">
        <v>70000</v>
      </c>
      <c r="O276" s="10" t="s">
        <v>1114</v>
      </c>
      <c r="P276" s="11" t="s">
        <v>906</v>
      </c>
      <c r="Q276" s="97">
        <v>2</v>
      </c>
      <c r="R276" s="97" t="s">
        <v>1118</v>
      </c>
      <c r="S276" s="11"/>
      <c r="T276" s="96"/>
      <c r="U276" s="96"/>
      <c r="V276" s="9"/>
      <c r="W276" s="9"/>
      <c r="X276" s="9"/>
      <c r="Y276" s="10" t="s">
        <v>1117</v>
      </c>
      <c r="Z276" s="1095">
        <f>N276*Q276</f>
        <v>140000</v>
      </c>
    </row>
    <row r="277" spans="1:26" ht="15.75" customHeight="1">
      <c r="A277" s="969"/>
      <c r="B277" s="41"/>
      <c r="C277" s="182"/>
      <c r="E277" s="79"/>
      <c r="F277" s="1047"/>
      <c r="G277" s="1071"/>
      <c r="H277" s="1048"/>
      <c r="I277" s="322"/>
      <c r="J277" s="1060"/>
      <c r="K277" s="997"/>
      <c r="L277" s="217"/>
      <c r="M277" s="1023" t="s">
        <v>1181</v>
      </c>
      <c r="N277" s="212">
        <v>50000</v>
      </c>
      <c r="O277" s="10" t="s">
        <v>1114</v>
      </c>
      <c r="P277" s="11" t="s">
        <v>906</v>
      </c>
      <c r="Q277" s="97">
        <v>1</v>
      </c>
      <c r="R277" s="97" t="s">
        <v>1118</v>
      </c>
      <c r="S277" s="11"/>
      <c r="T277" s="96"/>
      <c r="U277" s="96"/>
      <c r="V277" s="9"/>
      <c r="W277" s="9"/>
      <c r="X277" s="9"/>
      <c r="Y277" s="10" t="s">
        <v>1117</v>
      </c>
      <c r="Z277" s="1095">
        <f>N277*Q277</f>
        <v>50000</v>
      </c>
    </row>
    <row r="278" spans="1:26" ht="15.75" customHeight="1" thickBot="1">
      <c r="A278" s="969"/>
      <c r="B278" s="41"/>
      <c r="C278" s="182"/>
      <c r="D278" s="941"/>
      <c r="E278" s="79"/>
      <c r="F278" s="1148"/>
      <c r="G278" s="1071"/>
      <c r="H278" s="1048"/>
      <c r="I278" s="1076"/>
      <c r="J278" s="1060"/>
      <c r="K278" s="1115"/>
      <c r="L278" s="217" t="s">
        <v>1111</v>
      </c>
      <c r="M278" s="1021" t="s">
        <v>1279</v>
      </c>
      <c r="N278" s="212"/>
      <c r="O278" s="10"/>
      <c r="P278" s="11"/>
      <c r="Q278" s="97"/>
      <c r="R278" s="97"/>
      <c r="S278" s="11"/>
      <c r="T278" s="96"/>
      <c r="U278" s="96"/>
      <c r="V278" s="9"/>
      <c r="W278" s="9"/>
      <c r="X278" s="9"/>
      <c r="Y278" s="10"/>
      <c r="Z278" s="1095"/>
    </row>
    <row r="279" spans="1:26" ht="15.75" customHeight="1">
      <c r="A279" s="969"/>
      <c r="B279" s="41"/>
      <c r="C279" s="182"/>
      <c r="D279" s="941"/>
      <c r="E279" s="79"/>
      <c r="F279" s="1149"/>
      <c r="G279" s="1077"/>
      <c r="H279" s="1079"/>
      <c r="I279" s="1078"/>
      <c r="J279" s="1066"/>
      <c r="K279" s="997"/>
      <c r="L279" s="217"/>
      <c r="M279" s="1029" t="s">
        <v>1280</v>
      </c>
      <c r="N279" s="251">
        <v>10000</v>
      </c>
      <c r="O279" s="21" t="s">
        <v>1114</v>
      </c>
      <c r="P279" s="22" t="s">
        <v>906</v>
      </c>
      <c r="Q279" s="105">
        <v>20</v>
      </c>
      <c r="R279" s="105" t="s">
        <v>1281</v>
      </c>
      <c r="S279" s="22"/>
      <c r="T279" s="110"/>
      <c r="U279" s="110"/>
      <c r="V279" s="43"/>
      <c r="W279" s="43"/>
      <c r="X279" s="43"/>
      <c r="Y279" s="21" t="s">
        <v>1117</v>
      </c>
      <c r="Z279" s="1096">
        <f>N279*Q279</f>
        <v>200000</v>
      </c>
    </row>
    <row r="280" spans="1:26" ht="15.75" customHeight="1">
      <c r="A280" s="969"/>
      <c r="B280" s="41"/>
      <c r="C280" s="182"/>
      <c r="E280" s="79"/>
      <c r="F280" s="1315" t="s">
        <v>1282</v>
      </c>
      <c r="G280" s="1061">
        <v>1098</v>
      </c>
      <c r="H280" s="1061">
        <f>Z280/1000</f>
        <v>1316</v>
      </c>
      <c r="I280" s="1068">
        <f>(H280-G280)</f>
        <v>218</v>
      </c>
      <c r="J280" s="1060">
        <f>(H280/G280*100)-100</f>
        <v>19.854280510018214</v>
      </c>
      <c r="K280" s="996"/>
      <c r="L280" s="172"/>
      <c r="M280" s="1026"/>
      <c r="N280" s="212"/>
      <c r="O280" s="10"/>
      <c r="P280" s="11"/>
      <c r="Q280" s="97"/>
      <c r="R280" s="97"/>
      <c r="S280" s="11"/>
      <c r="T280" s="96"/>
      <c r="U280" s="96"/>
      <c r="V280" s="9"/>
      <c r="W280" s="9"/>
      <c r="X280" s="9"/>
      <c r="Y280" s="10" t="s">
        <v>1117</v>
      </c>
      <c r="Z280" s="1097">
        <f>SUM(Z281:Z292)</f>
        <v>1316000</v>
      </c>
    </row>
    <row r="281" spans="1:26" ht="15.75" customHeight="1">
      <c r="A281" s="969"/>
      <c r="B281" s="41"/>
      <c r="C281" s="182"/>
      <c r="E281" s="79"/>
      <c r="F281" s="1047"/>
      <c r="G281" s="1071"/>
      <c r="H281" s="1048"/>
      <c r="I281" s="322"/>
      <c r="J281" s="1060"/>
      <c r="K281" s="997"/>
      <c r="L281" s="53" t="s">
        <v>1111</v>
      </c>
      <c r="M281" s="1026" t="s">
        <v>1283</v>
      </c>
      <c r="N281" s="212"/>
      <c r="O281" s="10"/>
      <c r="P281" s="11"/>
      <c r="Q281" s="97"/>
      <c r="R281" s="97"/>
      <c r="S281" s="11"/>
      <c r="T281" s="96"/>
      <c r="U281" s="96"/>
      <c r="V281" s="9"/>
      <c r="W281" s="9"/>
      <c r="X281" s="9"/>
      <c r="Y281" s="10"/>
      <c r="Z281" s="1095"/>
    </row>
    <row r="282" spans="1:26" ht="15.75" customHeight="1">
      <c r="A282" s="969"/>
      <c r="B282" s="41"/>
      <c r="C282" s="182"/>
      <c r="D282" s="941"/>
      <c r="E282" s="79"/>
      <c r="F282" s="1047"/>
      <c r="G282" s="1071"/>
      <c r="H282" s="1048"/>
      <c r="I282" s="322"/>
      <c r="J282" s="1060"/>
      <c r="K282" s="997"/>
      <c r="L282" s="53"/>
      <c r="M282" s="1026" t="s">
        <v>1284</v>
      </c>
      <c r="N282" s="212">
        <v>8000</v>
      </c>
      <c r="O282" s="10" t="s">
        <v>1114</v>
      </c>
      <c r="P282" s="11" t="s">
        <v>906</v>
      </c>
      <c r="Q282" s="97">
        <v>15</v>
      </c>
      <c r="R282" s="97" t="s">
        <v>1115</v>
      </c>
      <c r="S282" s="11"/>
      <c r="T282" s="96"/>
      <c r="U282" s="96"/>
      <c r="V282" s="9"/>
      <c r="W282" s="9"/>
      <c r="X282" s="9"/>
      <c r="Y282" s="10" t="s">
        <v>1117</v>
      </c>
      <c r="Z282" s="1095">
        <f>N282*Q282</f>
        <v>120000</v>
      </c>
    </row>
    <row r="283" spans="1:26" ht="15.75" customHeight="1">
      <c r="A283" s="969"/>
      <c r="B283" s="41"/>
      <c r="C283" s="182"/>
      <c r="D283" s="941"/>
      <c r="E283" s="79"/>
      <c r="F283" s="1047"/>
      <c r="G283" s="1071"/>
      <c r="H283" s="1048"/>
      <c r="I283" s="322"/>
      <c r="J283" s="1060"/>
      <c r="K283" s="997"/>
      <c r="L283" s="53" t="s">
        <v>1111</v>
      </c>
      <c r="M283" s="1026" t="s">
        <v>1285</v>
      </c>
      <c r="N283" s="212"/>
      <c r="O283" s="10"/>
      <c r="P283" s="11"/>
      <c r="Q283" s="97"/>
      <c r="R283" s="97"/>
      <c r="S283" s="11"/>
      <c r="T283" s="96"/>
      <c r="U283" s="96"/>
      <c r="V283" s="9"/>
      <c r="W283" s="9"/>
      <c r="X283" s="9"/>
      <c r="Y283" s="10"/>
      <c r="Z283" s="1095"/>
    </row>
    <row r="284" spans="1:26" ht="15.75" customHeight="1">
      <c r="A284" s="969"/>
      <c r="B284" s="41"/>
      <c r="C284" s="182"/>
      <c r="D284" s="941"/>
      <c r="E284" s="79"/>
      <c r="F284" s="1047"/>
      <c r="G284" s="1071"/>
      <c r="H284" s="1048"/>
      <c r="I284" s="322"/>
      <c r="J284" s="1060"/>
      <c r="K284" s="997"/>
      <c r="L284" s="53"/>
      <c r="M284" s="1026" t="s">
        <v>1284</v>
      </c>
      <c r="N284" s="212">
        <v>8000</v>
      </c>
      <c r="O284" s="10" t="s">
        <v>1114</v>
      </c>
      <c r="P284" s="11" t="s">
        <v>906</v>
      </c>
      <c r="Q284" s="97">
        <v>19</v>
      </c>
      <c r="R284" s="97" t="s">
        <v>1115</v>
      </c>
      <c r="S284" s="11"/>
      <c r="T284" s="96"/>
      <c r="U284" s="96"/>
      <c r="V284" s="9"/>
      <c r="W284" s="9"/>
      <c r="X284" s="9"/>
      <c r="Y284" s="10" t="s">
        <v>1117</v>
      </c>
      <c r="Z284" s="1095">
        <f>N284*Q284</f>
        <v>152000</v>
      </c>
    </row>
    <row r="285" spans="1:26" ht="15.75" customHeight="1">
      <c r="A285" s="969"/>
      <c r="B285" s="41"/>
      <c r="C285" s="182"/>
      <c r="D285" s="941"/>
      <c r="E285" s="79"/>
      <c r="F285" s="1047"/>
      <c r="G285" s="1071"/>
      <c r="H285" s="1048"/>
      <c r="I285" s="322"/>
      <c r="J285" s="1060"/>
      <c r="K285" s="997"/>
      <c r="L285" s="53" t="s">
        <v>1111</v>
      </c>
      <c r="M285" s="834" t="s">
        <v>1286</v>
      </c>
      <c r="N285" s="212"/>
      <c r="O285" s="10"/>
      <c r="P285" s="11"/>
      <c r="Q285" s="97"/>
      <c r="R285" s="97"/>
      <c r="S285" s="11"/>
      <c r="T285" s="96"/>
      <c r="U285" s="96"/>
      <c r="V285" s="9"/>
      <c r="W285" s="9"/>
      <c r="X285" s="9"/>
      <c r="Y285" s="10"/>
      <c r="Z285" s="1095"/>
    </row>
    <row r="286" spans="1:26" ht="15.75" customHeight="1">
      <c r="A286" s="969"/>
      <c r="B286" s="41"/>
      <c r="C286" s="182"/>
      <c r="D286" s="941"/>
      <c r="E286" s="79"/>
      <c r="F286" s="1047"/>
      <c r="G286" s="1071"/>
      <c r="H286" s="1048"/>
      <c r="I286" s="322"/>
      <c r="J286" s="1060"/>
      <c r="K286" s="997"/>
      <c r="L286" s="53"/>
      <c r="M286" s="1026" t="s">
        <v>1284</v>
      </c>
      <c r="N286" s="212">
        <v>8000</v>
      </c>
      <c r="O286" s="10" t="s">
        <v>1114</v>
      </c>
      <c r="P286" s="11" t="s">
        <v>906</v>
      </c>
      <c r="Q286" s="97">
        <v>8</v>
      </c>
      <c r="R286" s="97" t="s">
        <v>1115</v>
      </c>
      <c r="S286" s="11"/>
      <c r="T286" s="96"/>
      <c r="U286" s="96"/>
      <c r="V286" s="9"/>
      <c r="W286" s="9"/>
      <c r="X286" s="9"/>
      <c r="Y286" s="10" t="s">
        <v>1117</v>
      </c>
      <c r="Z286" s="1095">
        <f>N286*Q286</f>
        <v>64000</v>
      </c>
    </row>
    <row r="287" spans="1:26" ht="15.75" customHeight="1">
      <c r="A287" s="969"/>
      <c r="B287" s="41"/>
      <c r="C287" s="182"/>
      <c r="D287" s="941"/>
      <c r="E287" s="79"/>
      <c r="F287" s="1047"/>
      <c r="G287" s="1071"/>
      <c r="H287" s="1048"/>
      <c r="I287" s="322"/>
      <c r="J287" s="1060"/>
      <c r="K287" s="997"/>
      <c r="L287" s="53" t="s">
        <v>1111</v>
      </c>
      <c r="M287" s="1026" t="s">
        <v>1287</v>
      </c>
      <c r="N287" s="4"/>
      <c r="P287" s="4"/>
      <c r="Q287" s="4"/>
      <c r="R287" s="4"/>
      <c r="T287" s="4"/>
      <c r="U287" s="4"/>
      <c r="W287" s="4"/>
      <c r="Z287" s="1590"/>
    </row>
    <row r="288" spans="1:26" ht="15.75" customHeight="1">
      <c r="A288" s="969"/>
      <c r="B288" s="41"/>
      <c r="C288" s="182"/>
      <c r="D288" s="941"/>
      <c r="E288" s="79"/>
      <c r="F288" s="1047"/>
      <c r="G288" s="1071"/>
      <c r="H288" s="1048"/>
      <c r="I288" s="322"/>
      <c r="J288" s="1060"/>
      <c r="K288" s="997"/>
      <c r="L288" s="217"/>
      <c r="M288" s="1012" t="s">
        <v>1284</v>
      </c>
      <c r="N288" s="212">
        <v>8000</v>
      </c>
      <c r="O288" s="10" t="s">
        <v>1114</v>
      </c>
      <c r="P288" s="11" t="s">
        <v>906</v>
      </c>
      <c r="Q288" s="97">
        <v>10</v>
      </c>
      <c r="R288" s="97" t="s">
        <v>1115</v>
      </c>
      <c r="S288" s="11"/>
      <c r="T288" s="96"/>
      <c r="U288" s="96"/>
      <c r="V288" s="9"/>
      <c r="W288" s="9"/>
      <c r="X288" s="9"/>
      <c r="Y288" s="10" t="s">
        <v>1117</v>
      </c>
      <c r="Z288" s="1095">
        <f>N288*Q288</f>
        <v>80000</v>
      </c>
    </row>
    <row r="289" spans="1:26" ht="15.75" customHeight="1">
      <c r="A289" s="1244"/>
      <c r="B289" s="41"/>
      <c r="F289" s="1047"/>
      <c r="G289" s="1071"/>
      <c r="H289" s="1048"/>
      <c r="I289" s="1076"/>
      <c r="L289" s="53" t="s">
        <v>1111</v>
      </c>
      <c r="M289" s="1026" t="s">
        <v>1288</v>
      </c>
      <c r="N289" s="212"/>
      <c r="O289" s="10"/>
      <c r="P289" s="11"/>
      <c r="Q289" s="97"/>
      <c r="R289" s="97"/>
      <c r="S289" s="96"/>
      <c r="T289" s="213"/>
      <c r="U289" s="96"/>
      <c r="V289" s="9"/>
      <c r="W289" s="9"/>
      <c r="X289" s="9"/>
      <c r="Y289" s="10"/>
      <c r="Z289" s="1095"/>
    </row>
    <row r="290" spans="1:26" ht="15.75" customHeight="1">
      <c r="A290" s="1244"/>
      <c r="B290" s="41"/>
      <c r="F290" s="1047"/>
      <c r="G290" s="1071"/>
      <c r="H290" s="1048"/>
      <c r="I290" s="1076"/>
      <c r="L290" s="54"/>
      <c r="M290" s="1012" t="s">
        <v>1289</v>
      </c>
      <c r="N290" s="212">
        <v>100000</v>
      </c>
      <c r="O290" s="10" t="s">
        <v>1114</v>
      </c>
      <c r="P290" s="11" t="s">
        <v>906</v>
      </c>
      <c r="Q290" s="97">
        <v>1</v>
      </c>
      <c r="R290" s="97" t="s">
        <v>1118</v>
      </c>
      <c r="S290" s="96"/>
      <c r="T290" s="213"/>
      <c r="U290" s="96"/>
      <c r="V290" s="9"/>
      <c r="W290" s="9"/>
      <c r="X290" s="9"/>
      <c r="Y290" s="10" t="s">
        <v>1117</v>
      </c>
      <c r="Z290" s="1095">
        <f>N290*Q290</f>
        <v>100000</v>
      </c>
    </row>
    <row r="291" spans="1:26" ht="15.75" customHeight="1">
      <c r="A291" s="969"/>
      <c r="B291" s="41"/>
      <c r="F291" s="1047"/>
      <c r="G291" s="1071"/>
      <c r="H291" s="1048"/>
      <c r="I291" s="1076"/>
      <c r="L291" s="53" t="s">
        <v>915</v>
      </c>
      <c r="M291" s="1026" t="s">
        <v>1671</v>
      </c>
      <c r="N291" s="212">
        <v>500000</v>
      </c>
      <c r="O291" s="10" t="s">
        <v>1</v>
      </c>
      <c r="P291" s="11" t="s">
        <v>906</v>
      </c>
      <c r="Q291" s="97">
        <v>1</v>
      </c>
      <c r="R291" s="97" t="s">
        <v>2</v>
      </c>
      <c r="S291" s="11"/>
      <c r="T291" s="96"/>
      <c r="U291" s="96"/>
      <c r="V291" s="9"/>
      <c r="W291" s="9"/>
      <c r="X291" s="9"/>
      <c r="Y291" s="10" t="s">
        <v>26</v>
      </c>
      <c r="Z291" s="1095">
        <f>N291*Q291</f>
        <v>500000</v>
      </c>
    </row>
    <row r="292" spans="1:26" ht="15.75" customHeight="1">
      <c r="A292" s="969"/>
      <c r="B292" s="41"/>
      <c r="C292" s="182"/>
      <c r="D292" s="941"/>
      <c r="E292" s="79"/>
      <c r="F292" s="1047"/>
      <c r="G292" s="1071"/>
      <c r="H292" s="1048"/>
      <c r="I292" s="1076"/>
      <c r="J292" s="1253"/>
      <c r="L292" s="48" t="s">
        <v>1111</v>
      </c>
      <c r="M292" s="1027" t="s">
        <v>1109</v>
      </c>
      <c r="N292" s="251">
        <v>300000</v>
      </c>
      <c r="O292" s="21" t="s">
        <v>1114</v>
      </c>
      <c r="P292" s="22" t="s">
        <v>906</v>
      </c>
      <c r="Q292" s="105">
        <v>1</v>
      </c>
      <c r="R292" s="105" t="s">
        <v>1118</v>
      </c>
      <c r="S292" s="22"/>
      <c r="T292" s="110"/>
      <c r="U292" s="110"/>
      <c r="V292" s="43"/>
      <c r="W292" s="43"/>
      <c r="X292" s="43"/>
      <c r="Y292" s="21" t="s">
        <v>1117</v>
      </c>
      <c r="Z292" s="1096">
        <f>N292*Q292</f>
        <v>300000</v>
      </c>
    </row>
    <row r="293" spans="1:26" ht="15.75" customHeight="1">
      <c r="A293" s="969"/>
      <c r="B293" s="41"/>
      <c r="C293" s="182"/>
      <c r="D293" s="941"/>
      <c r="F293" s="946" t="s">
        <v>1290</v>
      </c>
      <c r="G293" s="1058">
        <v>7070</v>
      </c>
      <c r="H293" s="1058">
        <f>Z293/1000</f>
        <v>7020</v>
      </c>
      <c r="I293" s="1067">
        <f>(H293-G293)</f>
        <v>-50</v>
      </c>
      <c r="J293" s="1065">
        <f>(H293/G293*100)-100</f>
        <v>-0.7072135785007134</v>
      </c>
      <c r="K293" s="997"/>
      <c r="L293" s="172"/>
      <c r="M293" s="1026"/>
      <c r="N293" s="212"/>
      <c r="O293" s="10"/>
      <c r="P293" s="11"/>
      <c r="Q293" s="97"/>
      <c r="R293" s="97"/>
      <c r="S293" s="11"/>
      <c r="T293" s="96"/>
      <c r="U293" s="96"/>
      <c r="V293" s="9"/>
      <c r="W293" s="9"/>
      <c r="X293" s="9"/>
      <c r="Y293" s="10"/>
      <c r="Z293" s="1097">
        <f>SUM(Z294:Z315)</f>
        <v>7020000</v>
      </c>
    </row>
    <row r="294" spans="1:26" ht="15.75" customHeight="1" thickBot="1">
      <c r="A294" s="1666"/>
      <c r="B294" s="972"/>
      <c r="C294" s="1676"/>
      <c r="D294" s="984"/>
      <c r="E294" s="973"/>
      <c r="F294" s="984"/>
      <c r="G294" s="1113"/>
      <c r="H294" s="1731"/>
      <c r="I294" s="1684"/>
      <c r="J294" s="1723"/>
      <c r="K294" s="1115"/>
      <c r="L294" s="1724" t="s">
        <v>1111</v>
      </c>
      <c r="M294" s="1736" t="s">
        <v>1291</v>
      </c>
      <c r="N294" s="1726"/>
      <c r="O294" s="899"/>
      <c r="P294" s="900"/>
      <c r="Q294" s="1632"/>
      <c r="R294" s="1632"/>
      <c r="S294" s="1630"/>
      <c r="T294" s="1727"/>
      <c r="U294" s="1630"/>
      <c r="V294" s="1620"/>
      <c r="W294" s="1620"/>
      <c r="X294" s="1620"/>
      <c r="Y294" s="899"/>
      <c r="Z294" s="1733"/>
    </row>
    <row r="295" spans="1:26" ht="15.75" customHeight="1">
      <c r="A295" s="969"/>
      <c r="B295" s="41"/>
      <c r="C295" s="182"/>
      <c r="D295" s="1047"/>
      <c r="E295" s="79"/>
      <c r="F295" s="1047"/>
      <c r="G295" s="1071"/>
      <c r="H295" s="1048"/>
      <c r="I295" s="322"/>
      <c r="J295" s="1060"/>
      <c r="K295" s="997"/>
      <c r="L295" s="209"/>
      <c r="M295" s="1012" t="s">
        <v>1292</v>
      </c>
      <c r="N295" s="212">
        <v>100000</v>
      </c>
      <c r="O295" s="10" t="s">
        <v>1114</v>
      </c>
      <c r="P295" s="11" t="s">
        <v>906</v>
      </c>
      <c r="Q295" s="97">
        <v>2</v>
      </c>
      <c r="R295" s="97" t="s">
        <v>1170</v>
      </c>
      <c r="S295" s="96"/>
      <c r="T295" s="213"/>
      <c r="U295" s="96"/>
      <c r="V295" s="9"/>
      <c r="W295" s="9"/>
      <c r="X295" s="9"/>
      <c r="Y295" s="10" t="s">
        <v>1117</v>
      </c>
      <c r="Z295" s="1095">
        <f aca="true" t="shared" si="7" ref="Z295:Z315">N295*Q295</f>
        <v>200000</v>
      </c>
    </row>
    <row r="296" spans="1:26" ht="15.75" customHeight="1">
      <c r="A296" s="969"/>
      <c r="B296" s="41"/>
      <c r="C296" s="182"/>
      <c r="D296" s="1047"/>
      <c r="E296" s="79"/>
      <c r="F296" s="1047"/>
      <c r="G296" s="1071"/>
      <c r="H296" s="1048"/>
      <c r="I296" s="322"/>
      <c r="J296" s="1060"/>
      <c r="K296" s="997"/>
      <c r="L296" s="209"/>
      <c r="M296" s="1012" t="s">
        <v>1293</v>
      </c>
      <c r="N296" s="212">
        <v>1500</v>
      </c>
      <c r="O296" s="10" t="s">
        <v>1114</v>
      </c>
      <c r="P296" s="11" t="s">
        <v>906</v>
      </c>
      <c r="Q296" s="97">
        <v>200</v>
      </c>
      <c r="R296" s="97" t="s">
        <v>1115</v>
      </c>
      <c r="S296" s="96"/>
      <c r="T296" s="213"/>
      <c r="U296" s="96"/>
      <c r="V296" s="9"/>
      <c r="W296" s="9"/>
      <c r="X296" s="9"/>
      <c r="Y296" s="10" t="s">
        <v>1117</v>
      </c>
      <c r="Z296" s="1095">
        <f t="shared" si="7"/>
        <v>300000</v>
      </c>
    </row>
    <row r="297" spans="1:26" ht="15.75" customHeight="1">
      <c r="A297" s="969"/>
      <c r="B297" s="41"/>
      <c r="C297" s="182"/>
      <c r="D297" s="1047"/>
      <c r="E297" s="79"/>
      <c r="F297" s="1047"/>
      <c r="G297" s="1071"/>
      <c r="H297" s="1048"/>
      <c r="I297" s="322"/>
      <c r="J297" s="1060"/>
      <c r="K297" s="997"/>
      <c r="L297" s="209"/>
      <c r="M297" s="1012" t="s">
        <v>1294</v>
      </c>
      <c r="N297" s="212">
        <v>100000</v>
      </c>
      <c r="O297" s="10" t="s">
        <v>1114</v>
      </c>
      <c r="P297" s="11" t="s">
        <v>906</v>
      </c>
      <c r="Q297" s="97">
        <v>1</v>
      </c>
      <c r="R297" s="97" t="s">
        <v>1118</v>
      </c>
      <c r="S297" s="96"/>
      <c r="T297" s="213"/>
      <c r="U297" s="96"/>
      <c r="V297" s="9"/>
      <c r="W297" s="9"/>
      <c r="X297" s="9"/>
      <c r="Y297" s="10" t="s">
        <v>1117</v>
      </c>
      <c r="Z297" s="1095">
        <f t="shared" si="7"/>
        <v>100000</v>
      </c>
    </row>
    <row r="298" spans="1:26" ht="15.75" customHeight="1">
      <c r="A298" s="969"/>
      <c r="B298" s="41"/>
      <c r="C298" s="182"/>
      <c r="D298" s="1047"/>
      <c r="E298" s="79"/>
      <c r="F298" s="1047"/>
      <c r="G298" s="1071"/>
      <c r="H298" s="1048"/>
      <c r="I298" s="322"/>
      <c r="J298" s="1060"/>
      <c r="K298" s="997"/>
      <c r="L298" s="209"/>
      <c r="M298" s="1012" t="s">
        <v>1295</v>
      </c>
      <c r="N298" s="212">
        <v>1000000</v>
      </c>
      <c r="O298" s="10" t="s">
        <v>1114</v>
      </c>
      <c r="P298" s="11" t="s">
        <v>906</v>
      </c>
      <c r="Q298" s="97">
        <v>1</v>
      </c>
      <c r="R298" s="97" t="s">
        <v>1118</v>
      </c>
      <c r="S298" s="96"/>
      <c r="T298" s="213"/>
      <c r="U298" s="96"/>
      <c r="V298" s="9"/>
      <c r="W298" s="9"/>
      <c r="X298" s="9"/>
      <c r="Y298" s="10" t="s">
        <v>1117</v>
      </c>
      <c r="Z298" s="1095">
        <f>N298*Q298</f>
        <v>1000000</v>
      </c>
    </row>
    <row r="299" spans="1:26" ht="15.75" customHeight="1">
      <c r="A299" s="969"/>
      <c r="B299" s="41"/>
      <c r="C299" s="182"/>
      <c r="D299" s="1047"/>
      <c r="E299" s="79"/>
      <c r="F299" s="1047"/>
      <c r="G299" s="1071"/>
      <c r="H299" s="1048"/>
      <c r="I299" s="322"/>
      <c r="J299" s="1060"/>
      <c r="K299" s="997"/>
      <c r="L299" s="209"/>
      <c r="M299" s="1012" t="s">
        <v>1296</v>
      </c>
      <c r="N299" s="212">
        <v>500000</v>
      </c>
      <c r="O299" s="10" t="s">
        <v>1114</v>
      </c>
      <c r="P299" s="11" t="s">
        <v>906</v>
      </c>
      <c r="Q299" s="97">
        <v>1</v>
      </c>
      <c r="R299" s="97" t="s">
        <v>1118</v>
      </c>
      <c r="S299" s="96"/>
      <c r="T299" s="213"/>
      <c r="U299" s="96"/>
      <c r="V299" s="9"/>
      <c r="W299" s="9"/>
      <c r="X299" s="9"/>
      <c r="Y299" s="10" t="s">
        <v>1117</v>
      </c>
      <c r="Z299" s="1095">
        <f>N299*Q299</f>
        <v>500000</v>
      </c>
    </row>
    <row r="300" spans="1:26" ht="15.75" customHeight="1">
      <c r="A300" s="969"/>
      <c r="B300" s="41"/>
      <c r="C300" s="182"/>
      <c r="D300" s="1047"/>
      <c r="E300" s="79"/>
      <c r="F300" s="1047"/>
      <c r="G300" s="1071"/>
      <c r="H300" s="1048"/>
      <c r="I300" s="322"/>
      <c r="J300" s="1060"/>
      <c r="K300" s="997"/>
      <c r="L300" s="209"/>
      <c r="M300" s="1012" t="s">
        <v>1297</v>
      </c>
      <c r="N300" s="212">
        <v>100000</v>
      </c>
      <c r="O300" s="10" t="s">
        <v>1114</v>
      </c>
      <c r="P300" s="11" t="s">
        <v>906</v>
      </c>
      <c r="Q300" s="97">
        <v>1</v>
      </c>
      <c r="R300" s="97" t="s">
        <v>1118</v>
      </c>
      <c r="S300" s="96"/>
      <c r="T300" s="213"/>
      <c r="U300" s="96"/>
      <c r="V300" s="9"/>
      <c r="W300" s="9"/>
      <c r="X300" s="9"/>
      <c r="Y300" s="10" t="s">
        <v>1117</v>
      </c>
      <c r="Z300" s="1095">
        <f t="shared" si="7"/>
        <v>100000</v>
      </c>
    </row>
    <row r="301" spans="1:26" ht="15.75" customHeight="1">
      <c r="A301" s="969"/>
      <c r="B301" s="41"/>
      <c r="C301" s="182"/>
      <c r="D301" s="1047"/>
      <c r="E301" s="79"/>
      <c r="F301" s="1047"/>
      <c r="G301" s="1071"/>
      <c r="H301" s="1048"/>
      <c r="I301" s="322"/>
      <c r="J301" s="1060"/>
      <c r="K301" s="997"/>
      <c r="L301" s="209" t="s">
        <v>1111</v>
      </c>
      <c r="M301" s="1012" t="s">
        <v>1298</v>
      </c>
      <c r="N301" s="212"/>
      <c r="O301" s="10"/>
      <c r="P301" s="11"/>
      <c r="Q301" s="97"/>
      <c r="R301" s="97"/>
      <c r="S301" s="96"/>
      <c r="T301" s="213"/>
      <c r="U301" s="96"/>
      <c r="V301" s="9"/>
      <c r="W301" s="9"/>
      <c r="X301" s="9"/>
      <c r="Y301" s="10" t="s">
        <v>1117</v>
      </c>
      <c r="Z301" s="1095"/>
    </row>
    <row r="302" spans="1:26" ht="15.75" customHeight="1" thickBot="1">
      <c r="A302" s="969"/>
      <c r="B302" s="41"/>
      <c r="C302" s="182"/>
      <c r="D302" s="1047"/>
      <c r="E302" s="973"/>
      <c r="F302" s="1047"/>
      <c r="G302" s="1071"/>
      <c r="H302" s="1048"/>
      <c r="I302" s="322"/>
      <c r="J302" s="1060"/>
      <c r="K302" s="997"/>
      <c r="L302" s="209"/>
      <c r="M302" s="1012" t="s">
        <v>1131</v>
      </c>
      <c r="N302" s="212">
        <v>1500000</v>
      </c>
      <c r="O302" s="10" t="s">
        <v>1114</v>
      </c>
      <c r="P302" s="11" t="s">
        <v>906</v>
      </c>
      <c r="Q302" s="97">
        <v>1</v>
      </c>
      <c r="R302" s="97" t="s">
        <v>1118</v>
      </c>
      <c r="S302" s="96"/>
      <c r="T302" s="213"/>
      <c r="U302" s="96"/>
      <c r="V302" s="9"/>
      <c r="W302" s="9"/>
      <c r="X302" s="9"/>
      <c r="Y302" s="10" t="s">
        <v>1117</v>
      </c>
      <c r="Z302" s="1095">
        <f t="shared" si="7"/>
        <v>1500000</v>
      </c>
    </row>
    <row r="303" spans="1:26" ht="15.75" customHeight="1">
      <c r="A303" s="969"/>
      <c r="B303" s="41"/>
      <c r="C303" s="182"/>
      <c r="D303" s="1047"/>
      <c r="E303" s="79"/>
      <c r="F303" s="1047"/>
      <c r="G303" s="1071"/>
      <c r="H303" s="1048"/>
      <c r="I303" s="322"/>
      <c r="J303" s="1060"/>
      <c r="K303" s="997"/>
      <c r="L303" s="209"/>
      <c r="M303" s="1012" t="s">
        <v>1299</v>
      </c>
      <c r="N303" s="212">
        <v>2000</v>
      </c>
      <c r="O303" s="10" t="s">
        <v>1114</v>
      </c>
      <c r="P303" s="11" t="s">
        <v>906</v>
      </c>
      <c r="Q303" s="97">
        <v>200</v>
      </c>
      <c r="R303" s="97" t="s">
        <v>1170</v>
      </c>
      <c r="S303" s="11" t="s">
        <v>906</v>
      </c>
      <c r="T303" s="213">
        <v>1</v>
      </c>
      <c r="U303" s="96" t="s">
        <v>1118</v>
      </c>
      <c r="V303" s="9"/>
      <c r="W303" s="9"/>
      <c r="X303" s="9"/>
      <c r="Y303" s="10" t="s">
        <v>1117</v>
      </c>
      <c r="Z303" s="1095">
        <f>N303*Q303*T303</f>
        <v>400000</v>
      </c>
    </row>
    <row r="304" spans="1:26" ht="15.75" customHeight="1">
      <c r="A304" s="969"/>
      <c r="B304" s="41"/>
      <c r="C304" s="182"/>
      <c r="D304" s="1047"/>
      <c r="E304" s="79"/>
      <c r="F304" s="1145"/>
      <c r="G304" s="1310"/>
      <c r="H304" s="332"/>
      <c r="I304" s="322"/>
      <c r="J304" s="1312"/>
      <c r="L304" s="218"/>
      <c r="M304" s="1012" t="s">
        <v>1300</v>
      </c>
      <c r="N304" s="212">
        <v>50000</v>
      </c>
      <c r="O304" s="10" t="s">
        <v>1114</v>
      </c>
      <c r="P304" s="11" t="s">
        <v>906</v>
      </c>
      <c r="Q304" s="97">
        <v>2</v>
      </c>
      <c r="R304" s="97" t="s">
        <v>1118</v>
      </c>
      <c r="S304" s="259" t="s">
        <v>1301</v>
      </c>
      <c r="T304" s="213"/>
      <c r="U304" s="96"/>
      <c r="V304" s="9"/>
      <c r="W304" s="9"/>
      <c r="X304" s="9"/>
      <c r="Y304" s="10" t="s">
        <v>1117</v>
      </c>
      <c r="Z304" s="1095">
        <f t="shared" si="7"/>
        <v>100000</v>
      </c>
    </row>
    <row r="305" spans="1:26" ht="15.75" customHeight="1">
      <c r="A305" s="969"/>
      <c r="B305" s="41"/>
      <c r="C305" s="182"/>
      <c r="D305" s="1047"/>
      <c r="E305" s="79"/>
      <c r="F305" s="1145"/>
      <c r="G305" s="1310"/>
      <c r="H305" s="332"/>
      <c r="I305" s="322"/>
      <c r="J305" s="1312"/>
      <c r="L305" s="218"/>
      <c r="M305" s="1012" t="s">
        <v>1302</v>
      </c>
      <c r="N305" s="212">
        <v>20000</v>
      </c>
      <c r="O305" s="10" t="s">
        <v>1114</v>
      </c>
      <c r="P305" s="11" t="s">
        <v>906</v>
      </c>
      <c r="Q305" s="97">
        <v>1</v>
      </c>
      <c r="R305" s="97" t="s">
        <v>1118</v>
      </c>
      <c r="S305" s="96"/>
      <c r="T305" s="213"/>
      <c r="U305" s="96"/>
      <c r="V305" s="9"/>
      <c r="W305" s="9"/>
      <c r="X305" s="9"/>
      <c r="Y305" s="10" t="s">
        <v>1117</v>
      </c>
      <c r="Z305" s="1095">
        <f t="shared" si="7"/>
        <v>20000</v>
      </c>
    </row>
    <row r="306" spans="1:26" ht="15.75" customHeight="1">
      <c r="A306" s="969"/>
      <c r="B306" s="41"/>
      <c r="C306" s="182"/>
      <c r="D306" s="1047"/>
      <c r="E306" s="79"/>
      <c r="F306" s="1047"/>
      <c r="G306" s="1071"/>
      <c r="H306" s="1048"/>
      <c r="I306" s="322"/>
      <c r="J306" s="1060"/>
      <c r="K306" s="997"/>
      <c r="L306" s="209"/>
      <c r="M306" s="1012" t="s">
        <v>1303</v>
      </c>
      <c r="N306" s="212">
        <v>700000</v>
      </c>
      <c r="O306" s="10" t="s">
        <v>1114</v>
      </c>
      <c r="P306" s="11" t="s">
        <v>906</v>
      </c>
      <c r="Q306" s="97">
        <v>1</v>
      </c>
      <c r="R306" s="97" t="s">
        <v>1118</v>
      </c>
      <c r="S306" s="96"/>
      <c r="T306" s="213"/>
      <c r="U306" s="96"/>
      <c r="V306" s="9"/>
      <c r="W306" s="9"/>
      <c r="X306" s="9"/>
      <c r="Y306" s="10" t="s">
        <v>1117</v>
      </c>
      <c r="Z306" s="1095">
        <f t="shared" si="7"/>
        <v>700000</v>
      </c>
    </row>
    <row r="307" spans="1:26" ht="15.75" customHeight="1">
      <c r="A307" s="969"/>
      <c r="B307" s="41"/>
      <c r="C307" s="182"/>
      <c r="D307" s="1047"/>
      <c r="E307" s="79"/>
      <c r="F307" s="1047"/>
      <c r="G307" s="1071"/>
      <c r="H307" s="1048"/>
      <c r="I307" s="322"/>
      <c r="J307" s="1060"/>
      <c r="K307" s="997"/>
      <c r="L307" s="209"/>
      <c r="M307" s="1012" t="s">
        <v>1297</v>
      </c>
      <c r="N307" s="212">
        <v>100000</v>
      </c>
      <c r="O307" s="10" t="s">
        <v>1114</v>
      </c>
      <c r="P307" s="11" t="s">
        <v>906</v>
      </c>
      <c r="Q307" s="97">
        <v>1</v>
      </c>
      <c r="R307" s="97" t="s">
        <v>1118</v>
      </c>
      <c r="S307" s="96"/>
      <c r="T307" s="213"/>
      <c r="U307" s="96"/>
      <c r="V307" s="9"/>
      <c r="W307" s="9"/>
      <c r="X307" s="9"/>
      <c r="Y307" s="10" t="s">
        <v>1117</v>
      </c>
      <c r="Z307" s="1095">
        <f t="shared" si="7"/>
        <v>100000</v>
      </c>
    </row>
    <row r="308" spans="1:26" ht="15.75" customHeight="1">
      <c r="A308" s="969"/>
      <c r="B308" s="41"/>
      <c r="C308" s="182"/>
      <c r="D308" s="1047"/>
      <c r="E308" s="79"/>
      <c r="F308" s="1047"/>
      <c r="G308" s="1071"/>
      <c r="H308" s="1048"/>
      <c r="I308" s="322"/>
      <c r="J308" s="1060"/>
      <c r="K308" s="997"/>
      <c r="L308" s="209" t="s">
        <v>1111</v>
      </c>
      <c r="M308" s="1012" t="s">
        <v>1304</v>
      </c>
      <c r="N308" s="212"/>
      <c r="O308" s="10"/>
      <c r="P308" s="11"/>
      <c r="Q308" s="97"/>
      <c r="R308" s="97"/>
      <c r="S308" s="96"/>
      <c r="T308" s="213"/>
      <c r="U308" s="96"/>
      <c r="V308" s="9"/>
      <c r="W308" s="9"/>
      <c r="X308" s="9"/>
      <c r="Y308" s="10" t="s">
        <v>1117</v>
      </c>
      <c r="Z308" s="1095"/>
    </row>
    <row r="309" spans="1:26" ht="15.75" customHeight="1">
      <c r="A309" s="969"/>
      <c r="B309" s="41"/>
      <c r="C309" s="182"/>
      <c r="D309" s="1047"/>
      <c r="E309" s="79"/>
      <c r="F309" s="1047"/>
      <c r="G309" s="1071"/>
      <c r="H309" s="1048"/>
      <c r="I309" s="322"/>
      <c r="J309" s="1060"/>
      <c r="K309" s="997"/>
      <c r="L309" s="209"/>
      <c r="M309" s="1012" t="s">
        <v>1305</v>
      </c>
      <c r="N309" s="212">
        <v>40000</v>
      </c>
      <c r="O309" s="10" t="s">
        <v>1114</v>
      </c>
      <c r="P309" s="11" t="s">
        <v>906</v>
      </c>
      <c r="Q309" s="97">
        <v>15</v>
      </c>
      <c r="R309" s="97" t="s">
        <v>1306</v>
      </c>
      <c r="S309" s="96"/>
      <c r="T309" s="213"/>
      <c r="U309" s="96"/>
      <c r="V309" s="9"/>
      <c r="W309" s="9"/>
      <c r="X309" s="9"/>
      <c r="Y309" s="10" t="s">
        <v>1117</v>
      </c>
      <c r="Z309" s="1095">
        <f>N309*Q309</f>
        <v>600000</v>
      </c>
    </row>
    <row r="310" spans="1:26" ht="15.75" customHeight="1">
      <c r="A310" s="969"/>
      <c r="B310" s="41"/>
      <c r="C310" s="182"/>
      <c r="D310" s="1047"/>
      <c r="E310" s="79"/>
      <c r="F310" s="1047"/>
      <c r="G310" s="1071"/>
      <c r="H310" s="1048"/>
      <c r="I310" s="322"/>
      <c r="J310" s="1060"/>
      <c r="K310" s="997"/>
      <c r="L310" s="209"/>
      <c r="M310" s="1012" t="s">
        <v>1307</v>
      </c>
      <c r="N310" s="212">
        <v>2000</v>
      </c>
      <c r="O310" s="10" t="s">
        <v>1114</v>
      </c>
      <c r="P310" s="11" t="s">
        <v>906</v>
      </c>
      <c r="Q310" s="97">
        <v>100</v>
      </c>
      <c r="R310" s="97" t="s">
        <v>1170</v>
      </c>
      <c r="S310" s="96"/>
      <c r="T310" s="213"/>
      <c r="U310" s="96"/>
      <c r="V310" s="9"/>
      <c r="W310" s="9"/>
      <c r="X310" s="9"/>
      <c r="Y310" s="10" t="s">
        <v>1117</v>
      </c>
      <c r="Z310" s="1095">
        <f>N310*Q310</f>
        <v>200000</v>
      </c>
    </row>
    <row r="311" spans="1:26" ht="15.75" customHeight="1">
      <c r="A311" s="969"/>
      <c r="B311" s="41"/>
      <c r="C311" s="182"/>
      <c r="D311" s="1047"/>
      <c r="E311" s="79"/>
      <c r="F311" s="1047"/>
      <c r="G311" s="1071"/>
      <c r="H311" s="1048"/>
      <c r="I311" s="322"/>
      <c r="J311" s="1060"/>
      <c r="K311" s="997"/>
      <c r="L311" s="209"/>
      <c r="M311" s="1012" t="s">
        <v>1297</v>
      </c>
      <c r="N311" s="212">
        <v>2000</v>
      </c>
      <c r="O311" s="10" t="s">
        <v>1114</v>
      </c>
      <c r="P311" s="11" t="s">
        <v>906</v>
      </c>
      <c r="Q311" s="97">
        <v>100</v>
      </c>
      <c r="R311" s="97" t="s">
        <v>1170</v>
      </c>
      <c r="S311" s="96"/>
      <c r="T311" s="213"/>
      <c r="U311" s="96"/>
      <c r="V311" s="9"/>
      <c r="W311" s="9"/>
      <c r="X311" s="9"/>
      <c r="Y311" s="10" t="s">
        <v>1117</v>
      </c>
      <c r="Z311" s="1095">
        <f>N311*Q311</f>
        <v>200000</v>
      </c>
    </row>
    <row r="312" spans="1:26" ht="15.75" customHeight="1">
      <c r="A312" s="969"/>
      <c r="B312" s="41"/>
      <c r="C312" s="182"/>
      <c r="D312" s="1047"/>
      <c r="E312" s="79"/>
      <c r="F312" s="1047"/>
      <c r="G312" s="1071"/>
      <c r="H312" s="1048"/>
      <c r="I312" s="322"/>
      <c r="J312" s="1060"/>
      <c r="K312" s="997"/>
      <c r="L312" s="209" t="s">
        <v>1111</v>
      </c>
      <c r="M312" s="1012" t="s">
        <v>1308</v>
      </c>
      <c r="N312" s="212"/>
      <c r="O312" s="10"/>
      <c r="P312" s="11"/>
      <c r="Q312" s="97"/>
      <c r="R312" s="97"/>
      <c r="S312" s="96"/>
      <c r="T312" s="213"/>
      <c r="U312" s="96"/>
      <c r="V312" s="9"/>
      <c r="W312" s="9"/>
      <c r="X312" s="9"/>
      <c r="Y312" s="10" t="s">
        <v>1117</v>
      </c>
      <c r="Z312" s="1095"/>
    </row>
    <row r="313" spans="1:26" ht="15.75" customHeight="1">
      <c r="A313" s="969"/>
      <c r="B313" s="41"/>
      <c r="C313" s="182"/>
      <c r="D313" s="1047"/>
      <c r="E313" s="79"/>
      <c r="F313" s="1047"/>
      <c r="G313" s="1071"/>
      <c r="H313" s="1048"/>
      <c r="I313" s="1076"/>
      <c r="J313" s="1060"/>
      <c r="L313" s="209"/>
      <c r="M313" s="1026" t="s">
        <v>1309</v>
      </c>
      <c r="N313" s="212">
        <v>400000</v>
      </c>
      <c r="O313" s="10" t="s">
        <v>1114</v>
      </c>
      <c r="P313" s="11" t="s">
        <v>906</v>
      </c>
      <c r="Q313" s="97">
        <v>1</v>
      </c>
      <c r="R313" s="97" t="s">
        <v>1310</v>
      </c>
      <c r="S313" s="96"/>
      <c r="T313" s="213"/>
      <c r="U313" s="96"/>
      <c r="V313" s="9"/>
      <c r="W313" s="9"/>
      <c r="X313" s="9"/>
      <c r="Y313" s="10" t="s">
        <v>1117</v>
      </c>
      <c r="Z313" s="1095">
        <f t="shared" si="7"/>
        <v>400000</v>
      </c>
    </row>
    <row r="314" spans="1:26" ht="15.75" customHeight="1">
      <c r="A314" s="1244"/>
      <c r="B314" s="41"/>
      <c r="D314" s="1148"/>
      <c r="F314" s="1047"/>
      <c r="G314" s="1071"/>
      <c r="H314" s="1048"/>
      <c r="I314" s="1076"/>
      <c r="J314" s="1060"/>
      <c r="L314" s="225"/>
      <c r="M314" s="1012" t="s">
        <v>1311</v>
      </c>
      <c r="N314" s="212">
        <v>500000</v>
      </c>
      <c r="O314" s="10" t="s">
        <v>1114</v>
      </c>
      <c r="P314" s="11" t="s">
        <v>906</v>
      </c>
      <c r="Q314" s="97">
        <v>1</v>
      </c>
      <c r="R314" s="97" t="s">
        <v>1118</v>
      </c>
      <c r="S314" s="11"/>
      <c r="T314" s="213"/>
      <c r="U314" s="96"/>
      <c r="V314" s="9"/>
      <c r="W314" s="9"/>
      <c r="X314" s="9"/>
      <c r="Y314" s="10" t="s">
        <v>1117</v>
      </c>
      <c r="Z314" s="1095">
        <f>N314*Q314</f>
        <v>500000</v>
      </c>
    </row>
    <row r="315" spans="1:26" ht="15.75" customHeight="1">
      <c r="A315" s="1295"/>
      <c r="B315" s="73"/>
      <c r="C315" s="178"/>
      <c r="D315" s="1149"/>
      <c r="F315" s="943"/>
      <c r="G315" s="1077"/>
      <c r="H315" s="1079"/>
      <c r="I315" s="1078"/>
      <c r="J315" s="1066"/>
      <c r="K315" s="1257"/>
      <c r="L315" s="258"/>
      <c r="M315" s="1014" t="s">
        <v>1297</v>
      </c>
      <c r="N315" s="251">
        <v>100000</v>
      </c>
      <c r="O315" s="21" t="s">
        <v>1114</v>
      </c>
      <c r="P315" s="22" t="s">
        <v>906</v>
      </c>
      <c r="Q315" s="105">
        <v>1</v>
      </c>
      <c r="R315" s="105" t="s">
        <v>1118</v>
      </c>
      <c r="S315" s="22"/>
      <c r="T315" s="93"/>
      <c r="U315" s="110"/>
      <c r="V315" s="43"/>
      <c r="W315" s="43"/>
      <c r="X315" s="43"/>
      <c r="Y315" s="21" t="s">
        <v>1117</v>
      </c>
      <c r="Z315" s="1096">
        <f t="shared" si="7"/>
        <v>100000</v>
      </c>
    </row>
    <row r="316" spans="1:26" ht="15.75" customHeight="1">
      <c r="A316" s="1244"/>
      <c r="B316" s="39" t="s">
        <v>1365</v>
      </c>
      <c r="C316" s="217">
        <v>44</v>
      </c>
      <c r="D316" s="940" t="s">
        <v>1471</v>
      </c>
      <c r="E316" s="2002" t="s">
        <v>1362</v>
      </c>
      <c r="F316" s="2003"/>
      <c r="G316" s="1077">
        <f>SUM(G317:G437)</f>
        <v>189884</v>
      </c>
      <c r="H316" s="1077">
        <f>SUM(H317:H439)</f>
        <v>184180.5</v>
      </c>
      <c r="I316" s="28">
        <f>(H316-G316)</f>
        <v>-5703.5</v>
      </c>
      <c r="J316" s="133">
        <f>(H316/G316*100)-100</f>
        <v>-3.0036759284615897</v>
      </c>
      <c r="K316" s="114"/>
      <c r="L316" s="55"/>
      <c r="M316" s="857"/>
      <c r="N316" s="110"/>
      <c r="O316" s="93"/>
      <c r="P316" s="14"/>
      <c r="Q316" s="150"/>
      <c r="R316" s="21"/>
      <c r="S316" s="93"/>
      <c r="T316" s="110"/>
      <c r="U316" s="206"/>
      <c r="V316" s="93"/>
      <c r="W316" s="110"/>
      <c r="X316" s="93"/>
      <c r="Y316" s="20"/>
      <c r="Z316" s="1263"/>
    </row>
    <row r="317" spans="1:26" ht="15.75" customHeight="1">
      <c r="A317" s="969"/>
      <c r="B317" s="41"/>
      <c r="C317" s="182"/>
      <c r="D317" s="940" t="s">
        <v>1472</v>
      </c>
      <c r="E317" s="365"/>
      <c r="F317" s="946" t="s">
        <v>1473</v>
      </c>
      <c r="G317" s="1081">
        <v>1060</v>
      </c>
      <c r="H317" s="1081">
        <f>Z317/1000</f>
        <v>860</v>
      </c>
      <c r="I317" s="34">
        <f>(H317-G317)</f>
        <v>-200</v>
      </c>
      <c r="J317" s="132">
        <f>(H317/G317*100)-100</f>
        <v>-18.867924528301884</v>
      </c>
      <c r="K317" s="117"/>
      <c r="L317" s="242"/>
      <c r="M317" s="1031"/>
      <c r="N317" s="265"/>
      <c r="O317" s="266"/>
      <c r="P317" s="61"/>
      <c r="Q317" s="267"/>
      <c r="R317" s="267"/>
      <c r="S317" s="268"/>
      <c r="T317" s="269"/>
      <c r="U317" s="201"/>
      <c r="V317" s="267"/>
      <c r="W317" s="533"/>
      <c r="X317" s="271"/>
      <c r="Y317" s="102"/>
      <c r="Z317" s="394">
        <f>SUM(Z318:Z320)</f>
        <v>860000</v>
      </c>
    </row>
    <row r="318" spans="1:26" ht="15.75" customHeight="1">
      <c r="A318" s="969"/>
      <c r="B318" s="41"/>
      <c r="C318" s="182"/>
      <c r="D318" s="941"/>
      <c r="E318" s="79"/>
      <c r="F318" s="1047"/>
      <c r="G318" s="1048"/>
      <c r="H318" s="1048"/>
      <c r="I318" s="1076"/>
      <c r="J318" s="1060"/>
      <c r="K318" s="115"/>
      <c r="L318" s="229" t="s">
        <v>1392</v>
      </c>
      <c r="M318" s="1032" t="s">
        <v>1474</v>
      </c>
      <c r="N318" s="362">
        <v>10000</v>
      </c>
      <c r="O318" s="10" t="s">
        <v>1389</v>
      </c>
      <c r="P318" s="11" t="s">
        <v>906</v>
      </c>
      <c r="Q318" s="363">
        <v>36</v>
      </c>
      <c r="R318" s="97" t="s">
        <v>1397</v>
      </c>
      <c r="S318" s="231"/>
      <c r="T318" s="231"/>
      <c r="U318" s="231"/>
      <c r="V318" s="264"/>
      <c r="W318" s="264"/>
      <c r="X318" s="264"/>
      <c r="Y318" s="97" t="s">
        <v>1475</v>
      </c>
      <c r="Z318" s="395">
        <f>(N318*Q318)</f>
        <v>360000</v>
      </c>
    </row>
    <row r="319" spans="1:26" ht="15.75" customHeight="1">
      <c r="A319" s="969"/>
      <c r="B319" s="41"/>
      <c r="C319" s="182"/>
      <c r="D319" s="941"/>
      <c r="E319" s="79"/>
      <c r="F319" s="1047"/>
      <c r="G319" s="1048"/>
      <c r="H319" s="1048"/>
      <c r="I319" s="1076"/>
      <c r="J319" s="1060"/>
      <c r="K319" s="115"/>
      <c r="L319" s="229"/>
      <c r="M319" s="1032" t="s">
        <v>1476</v>
      </c>
      <c r="N319" s="362">
        <v>200000</v>
      </c>
      <c r="O319" s="10" t="s">
        <v>1389</v>
      </c>
      <c r="P319" s="11" t="s">
        <v>906</v>
      </c>
      <c r="Q319" s="364">
        <v>2</v>
      </c>
      <c r="R319" s="97" t="s">
        <v>1390</v>
      </c>
      <c r="S319" s="231"/>
      <c r="T319" s="231"/>
      <c r="U319" s="231"/>
      <c r="V319" s="264"/>
      <c r="W319" s="264"/>
      <c r="X319" s="264"/>
      <c r="Y319" s="97" t="s">
        <v>1475</v>
      </c>
      <c r="Z319" s="395">
        <f>(N319*Q319)</f>
        <v>400000</v>
      </c>
    </row>
    <row r="320" spans="1:26" ht="15.75" customHeight="1">
      <c r="A320" s="969"/>
      <c r="B320" s="41"/>
      <c r="C320" s="182"/>
      <c r="D320" s="941"/>
      <c r="E320" s="81"/>
      <c r="F320" s="943"/>
      <c r="G320" s="1079"/>
      <c r="H320" s="1079"/>
      <c r="I320" s="1078"/>
      <c r="J320" s="1066"/>
      <c r="K320" s="114"/>
      <c r="L320" s="249"/>
      <c r="M320" s="1033" t="s">
        <v>1477</v>
      </c>
      <c r="N320" s="366"/>
      <c r="O320" s="21"/>
      <c r="P320" s="22"/>
      <c r="Q320" s="367"/>
      <c r="R320" s="105"/>
      <c r="S320" s="233"/>
      <c r="T320" s="233"/>
      <c r="U320" s="233"/>
      <c r="V320" s="276"/>
      <c r="W320" s="276"/>
      <c r="X320" s="276"/>
      <c r="Y320" s="97" t="s">
        <v>1475</v>
      </c>
      <c r="Z320" s="395">
        <v>100000</v>
      </c>
    </row>
    <row r="321" spans="1:26" ht="15.75" customHeight="1">
      <c r="A321" s="969"/>
      <c r="B321" s="41"/>
      <c r="C321" s="182"/>
      <c r="D321" s="941"/>
      <c r="E321" s="365"/>
      <c r="F321" s="946" t="s">
        <v>1478</v>
      </c>
      <c r="G321" s="1081">
        <v>4687</v>
      </c>
      <c r="H321" s="1081">
        <f>Z321/1000</f>
        <v>3912.5</v>
      </c>
      <c r="I321" s="34">
        <f>(H321-G321)</f>
        <v>-774.5</v>
      </c>
      <c r="J321" s="132">
        <f>(H321/G321*100)-100</f>
        <v>-16.524429272455734</v>
      </c>
      <c r="K321" s="117"/>
      <c r="L321" s="242"/>
      <c r="M321" s="1016"/>
      <c r="N321" s="375"/>
      <c r="O321" s="220"/>
      <c r="P321" s="220"/>
      <c r="Q321" s="19"/>
      <c r="R321" s="19"/>
      <c r="S321" s="376"/>
      <c r="T321" s="376"/>
      <c r="U321" s="376"/>
      <c r="V321" s="271"/>
      <c r="W321" s="271"/>
      <c r="X321" s="271"/>
      <c r="Y321" s="102"/>
      <c r="Z321" s="394">
        <f>SUM(Z323:Z345)</f>
        <v>3912500</v>
      </c>
    </row>
    <row r="322" spans="1:26" ht="15.75" customHeight="1">
      <c r="A322" s="969"/>
      <c r="B322" s="41"/>
      <c r="C322" s="182"/>
      <c r="D322" s="941"/>
      <c r="E322" s="79"/>
      <c r="F322" s="1047"/>
      <c r="G322" s="1048"/>
      <c r="H322" s="1048"/>
      <c r="I322" s="1076"/>
      <c r="J322" s="1060"/>
      <c r="K322" s="115"/>
      <c r="L322" s="209" t="s">
        <v>1479</v>
      </c>
      <c r="M322" s="1032" t="s">
        <v>1480</v>
      </c>
      <c r="N322" s="362"/>
      <c r="O322" s="10"/>
      <c r="P322" s="11"/>
      <c r="Q322" s="364"/>
      <c r="R322" s="97"/>
      <c r="S322" s="97"/>
      <c r="T322" s="98"/>
      <c r="U322" s="98"/>
      <c r="V322" s="264"/>
      <c r="W322" s="264"/>
      <c r="X322" s="264"/>
      <c r="Y322" s="97"/>
      <c r="Z322" s="395"/>
    </row>
    <row r="323" spans="1:26" ht="15.75" customHeight="1" thickBot="1">
      <c r="A323" s="1666"/>
      <c r="B323" s="972"/>
      <c r="C323" s="1676"/>
      <c r="D323" s="1734"/>
      <c r="E323" s="973"/>
      <c r="F323" s="984"/>
      <c r="G323" s="1731"/>
      <c r="H323" s="1731"/>
      <c r="I323" s="1732"/>
      <c r="J323" s="1723"/>
      <c r="K323" s="977"/>
      <c r="L323" s="1724"/>
      <c r="M323" s="1737" t="s">
        <v>1481</v>
      </c>
      <c r="N323" s="1738">
        <v>20000</v>
      </c>
      <c r="O323" s="899" t="s">
        <v>1389</v>
      </c>
      <c r="P323" s="900" t="s">
        <v>906</v>
      </c>
      <c r="Q323" s="1739">
        <v>2</v>
      </c>
      <c r="R323" s="1632" t="s">
        <v>1482</v>
      </c>
      <c r="S323" s="900" t="s">
        <v>906</v>
      </c>
      <c r="T323" s="1633">
        <v>8</v>
      </c>
      <c r="U323" s="1633" t="s">
        <v>1483</v>
      </c>
      <c r="V323" s="979"/>
      <c r="W323" s="979"/>
      <c r="X323" s="979"/>
      <c r="Y323" s="1632" t="s">
        <v>1475</v>
      </c>
      <c r="Z323" s="1740">
        <f>(N323*Q323*T323)</f>
        <v>320000</v>
      </c>
    </row>
    <row r="324" spans="1:26" ht="15.75" customHeight="1">
      <c r="A324" s="969"/>
      <c r="B324" s="41"/>
      <c r="C324" s="182"/>
      <c r="D324" s="941"/>
      <c r="E324" s="79"/>
      <c r="F324" s="1047"/>
      <c r="G324" s="1048"/>
      <c r="H324" s="1048"/>
      <c r="I324" s="1076"/>
      <c r="J324" s="1060"/>
      <c r="K324" s="115"/>
      <c r="L324" s="209"/>
      <c r="M324" s="1032" t="s">
        <v>1484</v>
      </c>
      <c r="N324" s="362">
        <v>1500</v>
      </c>
      <c r="O324" s="10" t="s">
        <v>1389</v>
      </c>
      <c r="P324" s="11" t="s">
        <v>906</v>
      </c>
      <c r="Q324" s="364">
        <v>13</v>
      </c>
      <c r="R324" s="97" t="s">
        <v>1397</v>
      </c>
      <c r="S324" s="97" t="s">
        <v>1419</v>
      </c>
      <c r="T324" s="98">
        <v>8</v>
      </c>
      <c r="U324" s="98" t="s">
        <v>1483</v>
      </c>
      <c r="V324" s="264"/>
      <c r="W324" s="264"/>
      <c r="X324" s="264"/>
      <c r="Y324" s="97" t="s">
        <v>1475</v>
      </c>
      <c r="Z324" s="395">
        <f>(N324*Q324*T324)</f>
        <v>156000</v>
      </c>
    </row>
    <row r="325" spans="1:26" ht="15.75" customHeight="1">
      <c r="A325" s="969"/>
      <c r="B325" s="41"/>
      <c r="C325" s="182"/>
      <c r="D325" s="941"/>
      <c r="E325" s="79"/>
      <c r="F325" s="1047"/>
      <c r="G325" s="1048"/>
      <c r="H325" s="1048"/>
      <c r="I325" s="1076"/>
      <c r="J325" s="1060"/>
      <c r="K325" s="115"/>
      <c r="L325" s="209"/>
      <c r="M325" s="1032" t="s">
        <v>1485</v>
      </c>
      <c r="N325" s="368">
        <v>8000</v>
      </c>
      <c r="O325" s="10" t="s">
        <v>1389</v>
      </c>
      <c r="P325" s="11" t="s">
        <v>906</v>
      </c>
      <c r="Q325" s="369">
        <v>13</v>
      </c>
      <c r="R325" s="11" t="s">
        <v>1397</v>
      </c>
      <c r="S325" s="11" t="s">
        <v>906</v>
      </c>
      <c r="T325" s="370">
        <v>2</v>
      </c>
      <c r="U325" s="369" t="s">
        <v>1390</v>
      </c>
      <c r="V325" s="264"/>
      <c r="W325" s="264"/>
      <c r="X325" s="264"/>
      <c r="Y325" s="97" t="s">
        <v>1475</v>
      </c>
      <c r="Z325" s="395">
        <f>(N325*Q325*T325)</f>
        <v>208000</v>
      </c>
    </row>
    <row r="326" spans="1:26" ht="15.75" customHeight="1">
      <c r="A326" s="969"/>
      <c r="B326" s="41"/>
      <c r="C326" s="182"/>
      <c r="D326" s="941"/>
      <c r="E326" s="79"/>
      <c r="F326" s="1047"/>
      <c r="G326" s="1048"/>
      <c r="H326" s="1048"/>
      <c r="I326" s="1076"/>
      <c r="J326" s="1060"/>
      <c r="K326" s="115"/>
      <c r="L326" s="209"/>
      <c r="M326" s="1034" t="s">
        <v>1486</v>
      </c>
      <c r="N326" s="362"/>
      <c r="O326" s="10"/>
      <c r="P326" s="11"/>
      <c r="Q326" s="364"/>
      <c r="R326" s="97"/>
      <c r="S326" s="97"/>
      <c r="T326" s="98"/>
      <c r="U326" s="98"/>
      <c r="V326" s="264"/>
      <c r="W326" s="264"/>
      <c r="X326" s="264"/>
      <c r="Y326" s="97" t="s">
        <v>1475</v>
      </c>
      <c r="Z326" s="395">
        <v>100000</v>
      </c>
    </row>
    <row r="327" spans="1:26" ht="15.75" customHeight="1">
      <c r="A327" s="969"/>
      <c r="B327" s="41"/>
      <c r="C327" s="182"/>
      <c r="D327" s="941"/>
      <c r="E327" s="79"/>
      <c r="F327" s="1047"/>
      <c r="G327" s="1048"/>
      <c r="H327" s="1048"/>
      <c r="I327" s="1076"/>
      <c r="J327" s="1060"/>
      <c r="K327" s="115"/>
      <c r="L327" s="209" t="s">
        <v>970</v>
      </c>
      <c r="M327" s="1032" t="s">
        <v>1487</v>
      </c>
      <c r="N327" s="362"/>
      <c r="O327" s="10"/>
      <c r="P327" s="11"/>
      <c r="Q327" s="364"/>
      <c r="R327" s="97"/>
      <c r="S327" s="97"/>
      <c r="T327" s="98"/>
      <c r="U327" s="98"/>
      <c r="V327" s="264"/>
      <c r="W327" s="264"/>
      <c r="X327" s="264"/>
      <c r="Y327" s="97"/>
      <c r="Z327" s="395"/>
    </row>
    <row r="328" spans="1:26" ht="15.75" customHeight="1">
      <c r="A328" s="969"/>
      <c r="B328" s="41"/>
      <c r="C328" s="182"/>
      <c r="D328" s="941"/>
      <c r="E328" s="79"/>
      <c r="F328" s="1047"/>
      <c r="G328" s="1048"/>
      <c r="H328" s="1048"/>
      <c r="I328" s="1076"/>
      <c r="J328" s="1060"/>
      <c r="K328" s="115"/>
      <c r="L328" s="209"/>
      <c r="M328" s="1032" t="s">
        <v>1399</v>
      </c>
      <c r="N328" s="362">
        <v>50000</v>
      </c>
      <c r="O328" s="10" t="s">
        <v>1389</v>
      </c>
      <c r="P328" s="11" t="s">
        <v>906</v>
      </c>
      <c r="Q328" s="364">
        <v>1</v>
      </c>
      <c r="R328" s="97" t="s">
        <v>1390</v>
      </c>
      <c r="S328" s="11"/>
      <c r="T328" s="98"/>
      <c r="U328" s="98"/>
      <c r="V328" s="264"/>
      <c r="W328" s="264"/>
      <c r="X328" s="264"/>
      <c r="Y328" s="97" t="s">
        <v>1475</v>
      </c>
      <c r="Z328" s="395">
        <f>(N328*Q328)</f>
        <v>50000</v>
      </c>
    </row>
    <row r="329" spans="1:26" ht="15.75" customHeight="1">
      <c r="A329" s="969"/>
      <c r="B329" s="41"/>
      <c r="C329" s="182"/>
      <c r="D329" s="941"/>
      <c r="E329" s="79"/>
      <c r="F329" s="1047"/>
      <c r="G329" s="1048"/>
      <c r="H329" s="1048"/>
      <c r="I329" s="1076"/>
      <c r="J329" s="1060"/>
      <c r="K329" s="115"/>
      <c r="L329" s="209"/>
      <c r="M329" s="1032" t="s">
        <v>1395</v>
      </c>
      <c r="N329" s="362">
        <v>3000</v>
      </c>
      <c r="O329" s="10" t="s">
        <v>1389</v>
      </c>
      <c r="P329" s="11" t="s">
        <v>906</v>
      </c>
      <c r="Q329" s="364">
        <v>8</v>
      </c>
      <c r="R329" s="97" t="s">
        <v>1397</v>
      </c>
      <c r="S329" s="11" t="s">
        <v>906</v>
      </c>
      <c r="T329" s="98">
        <v>10</v>
      </c>
      <c r="U329" s="98" t="s">
        <v>1390</v>
      </c>
      <c r="V329" s="264"/>
      <c r="W329" s="264"/>
      <c r="X329" s="264"/>
      <c r="Y329" s="97" t="s">
        <v>1475</v>
      </c>
      <c r="Z329" s="395">
        <f>(N329*Q329*T329)</f>
        <v>240000</v>
      </c>
    </row>
    <row r="330" spans="1:26" ht="15.75" customHeight="1">
      <c r="A330" s="969"/>
      <c r="B330" s="41"/>
      <c r="C330" s="182"/>
      <c r="D330" s="941"/>
      <c r="E330" s="79"/>
      <c r="F330" s="1047"/>
      <c r="G330" s="1048"/>
      <c r="H330" s="1048"/>
      <c r="I330" s="1076"/>
      <c r="J330" s="1060"/>
      <c r="K330" s="115"/>
      <c r="L330" s="13"/>
      <c r="M330" s="1035" t="s">
        <v>1428</v>
      </c>
      <c r="N330" s="371">
        <v>8000</v>
      </c>
      <c r="O330" s="10" t="s">
        <v>1389</v>
      </c>
      <c r="P330" s="11" t="s">
        <v>906</v>
      </c>
      <c r="Q330" s="364">
        <v>8</v>
      </c>
      <c r="R330" s="97" t="s">
        <v>1397</v>
      </c>
      <c r="S330" s="10" t="s">
        <v>1419</v>
      </c>
      <c r="T330" s="98">
        <v>2</v>
      </c>
      <c r="U330" s="364" t="s">
        <v>1390</v>
      </c>
      <c r="V330" s="264"/>
      <c r="W330" s="264"/>
      <c r="X330" s="264"/>
      <c r="Y330" s="97" t="s">
        <v>1475</v>
      </c>
      <c r="Z330" s="395">
        <f>(N330*Q330*T330)</f>
        <v>128000</v>
      </c>
    </row>
    <row r="331" spans="1:26" ht="15.75" customHeight="1">
      <c r="A331" s="969"/>
      <c r="B331" s="41"/>
      <c r="C331" s="182"/>
      <c r="D331" s="941"/>
      <c r="E331" s="79"/>
      <c r="F331" s="1047"/>
      <c r="G331" s="1048"/>
      <c r="H331" s="1048"/>
      <c r="I331" s="1076"/>
      <c r="J331" s="1060"/>
      <c r="K331" s="115"/>
      <c r="L331" s="13"/>
      <c r="M331" s="1035" t="s">
        <v>1488</v>
      </c>
      <c r="N331" s="371">
        <v>3000</v>
      </c>
      <c r="O331" s="10" t="s">
        <v>1389</v>
      </c>
      <c r="P331" s="11" t="s">
        <v>1419</v>
      </c>
      <c r="Q331" s="364">
        <v>16</v>
      </c>
      <c r="R331" s="97" t="s">
        <v>1397</v>
      </c>
      <c r="S331" s="10"/>
      <c r="T331" s="98"/>
      <c r="U331" s="364"/>
      <c r="V331" s="264"/>
      <c r="W331" s="264"/>
      <c r="X331" s="264"/>
      <c r="Y331" s="97" t="s">
        <v>1475</v>
      </c>
      <c r="Z331" s="395">
        <f>(N331*Q331)</f>
        <v>48000</v>
      </c>
    </row>
    <row r="332" spans="1:26" ht="15.75" customHeight="1">
      <c r="A332" s="969"/>
      <c r="B332" s="41"/>
      <c r="C332" s="182"/>
      <c r="D332" s="941"/>
      <c r="E332" s="79"/>
      <c r="F332" s="1047"/>
      <c r="G332" s="1048"/>
      <c r="H332" s="1048"/>
      <c r="I332" s="1076"/>
      <c r="J332" s="1060"/>
      <c r="K332" s="115"/>
      <c r="L332" s="13"/>
      <c r="M332" s="1035" t="s">
        <v>1489</v>
      </c>
      <c r="N332" s="371">
        <v>8000</v>
      </c>
      <c r="O332" s="10" t="s">
        <v>1389</v>
      </c>
      <c r="P332" s="11" t="s">
        <v>1419</v>
      </c>
      <c r="Q332" s="364">
        <v>16</v>
      </c>
      <c r="R332" s="97" t="s">
        <v>1397</v>
      </c>
      <c r="S332" s="10"/>
      <c r="T332" s="98"/>
      <c r="U332" s="364"/>
      <c r="V332" s="264"/>
      <c r="W332" s="264"/>
      <c r="X332" s="264"/>
      <c r="Y332" s="97" t="s">
        <v>1475</v>
      </c>
      <c r="Z332" s="395">
        <f>(N332*Q332)</f>
        <v>128000</v>
      </c>
    </row>
    <row r="333" spans="1:26" ht="15.75" customHeight="1">
      <c r="A333" s="969"/>
      <c r="B333" s="41"/>
      <c r="C333" s="182"/>
      <c r="D333" s="941"/>
      <c r="E333" s="79"/>
      <c r="F333" s="1047"/>
      <c r="G333" s="1048"/>
      <c r="H333" s="1048"/>
      <c r="I333" s="1076"/>
      <c r="J333" s="1060"/>
      <c r="K333" s="115"/>
      <c r="L333" s="13"/>
      <c r="M333" s="1035" t="s">
        <v>1490</v>
      </c>
      <c r="N333" s="371">
        <v>5000</v>
      </c>
      <c r="O333" s="10" t="s">
        <v>1389</v>
      </c>
      <c r="P333" s="11" t="s">
        <v>1419</v>
      </c>
      <c r="Q333" s="364">
        <v>16</v>
      </c>
      <c r="R333" s="97" t="s">
        <v>1397</v>
      </c>
      <c r="S333" s="10"/>
      <c r="T333" s="98"/>
      <c r="U333" s="364"/>
      <c r="V333" s="264"/>
      <c r="W333" s="264"/>
      <c r="X333" s="264"/>
      <c r="Y333" s="97" t="s">
        <v>1475</v>
      </c>
      <c r="Z333" s="395">
        <f>(N333*Q333)</f>
        <v>80000</v>
      </c>
    </row>
    <row r="334" spans="1:26" ht="15.75" customHeight="1">
      <c r="A334" s="969"/>
      <c r="B334" s="41"/>
      <c r="C334" s="182"/>
      <c r="D334" s="941"/>
      <c r="E334" s="79"/>
      <c r="F334" s="1047"/>
      <c r="G334" s="1048"/>
      <c r="H334" s="1048"/>
      <c r="I334" s="1076"/>
      <c r="J334" s="1060"/>
      <c r="K334" s="115"/>
      <c r="L334" s="13"/>
      <c r="M334" s="1035" t="s">
        <v>1491</v>
      </c>
      <c r="N334" s="371">
        <v>20000</v>
      </c>
      <c r="O334" s="10" t="s">
        <v>1389</v>
      </c>
      <c r="P334" s="11" t="s">
        <v>906</v>
      </c>
      <c r="Q334" s="364">
        <v>1</v>
      </c>
      <c r="R334" s="97" t="s">
        <v>1482</v>
      </c>
      <c r="S334" s="10" t="s">
        <v>1419</v>
      </c>
      <c r="T334" s="98">
        <v>4</v>
      </c>
      <c r="U334" s="1571" t="s">
        <v>1483</v>
      </c>
      <c r="V334" s="264"/>
      <c r="W334" s="264"/>
      <c r="X334" s="264"/>
      <c r="Y334" s="97" t="s">
        <v>1475</v>
      </c>
      <c r="Z334" s="395">
        <f>(N334*Q334*T334)</f>
        <v>80000</v>
      </c>
    </row>
    <row r="335" spans="1:26" ht="15.75" customHeight="1">
      <c r="A335" s="969"/>
      <c r="B335" s="41"/>
      <c r="C335" s="182"/>
      <c r="D335" s="941"/>
      <c r="E335" s="79"/>
      <c r="F335" s="1047"/>
      <c r="G335" s="1048"/>
      <c r="H335" s="1048"/>
      <c r="I335" s="1076"/>
      <c r="J335" s="1060"/>
      <c r="K335" s="115"/>
      <c r="L335" s="13"/>
      <c r="M335" s="1035" t="s">
        <v>1407</v>
      </c>
      <c r="N335" s="371"/>
      <c r="O335" s="10"/>
      <c r="P335" s="11"/>
      <c r="Q335" s="364"/>
      <c r="R335" s="97"/>
      <c r="S335" s="10"/>
      <c r="T335" s="98"/>
      <c r="U335" s="364"/>
      <c r="V335" s="264"/>
      <c r="W335" s="264"/>
      <c r="X335" s="264"/>
      <c r="Y335" s="97" t="s">
        <v>1475</v>
      </c>
      <c r="Z335" s="395">
        <v>200000</v>
      </c>
    </row>
    <row r="336" spans="1:26" ht="15.75" customHeight="1">
      <c r="A336" s="969"/>
      <c r="B336" s="41"/>
      <c r="C336" s="182"/>
      <c r="D336" s="941"/>
      <c r="E336" s="79"/>
      <c r="F336" s="1047"/>
      <c r="G336" s="1048"/>
      <c r="H336" s="1048"/>
      <c r="I336" s="1076"/>
      <c r="J336" s="1060"/>
      <c r="K336" s="115"/>
      <c r="L336" s="13" t="s">
        <v>1392</v>
      </c>
      <c r="M336" s="1035" t="s">
        <v>1492</v>
      </c>
      <c r="N336" s="371"/>
      <c r="O336" s="10"/>
      <c r="P336" s="11"/>
      <c r="Q336" s="364"/>
      <c r="R336" s="97"/>
      <c r="S336" s="10"/>
      <c r="T336" s="98"/>
      <c r="U336" s="364"/>
      <c r="V336" s="264"/>
      <c r="W336" s="264"/>
      <c r="X336" s="264"/>
      <c r="Y336" s="97"/>
      <c r="Z336" s="395"/>
    </row>
    <row r="337" spans="1:26" ht="15.75" customHeight="1">
      <c r="A337" s="969"/>
      <c r="B337" s="41"/>
      <c r="C337" s="182"/>
      <c r="D337" s="941"/>
      <c r="E337" s="79"/>
      <c r="F337" s="1047"/>
      <c r="G337" s="1048"/>
      <c r="H337" s="1048"/>
      <c r="I337" s="1076"/>
      <c r="J337" s="1060"/>
      <c r="K337" s="115"/>
      <c r="L337" s="13"/>
      <c r="M337" s="1035" t="s">
        <v>1400</v>
      </c>
      <c r="N337" s="372">
        <v>20000</v>
      </c>
      <c r="O337" s="10" t="s">
        <v>1389</v>
      </c>
      <c r="P337" s="11" t="s">
        <v>906</v>
      </c>
      <c r="Q337" s="369">
        <v>21</v>
      </c>
      <c r="R337" s="11" t="s">
        <v>1397</v>
      </c>
      <c r="S337" s="10"/>
      <c r="T337" s="98"/>
      <c r="U337" s="364"/>
      <c r="V337" s="264"/>
      <c r="W337" s="264"/>
      <c r="X337" s="264"/>
      <c r="Y337" s="97" t="s">
        <v>1475</v>
      </c>
      <c r="Z337" s="395">
        <f>(N337*Q337)</f>
        <v>420000</v>
      </c>
    </row>
    <row r="338" spans="1:26" ht="15.75" customHeight="1">
      <c r="A338" s="1244"/>
      <c r="B338" s="41"/>
      <c r="F338" s="1047"/>
      <c r="G338" s="1048"/>
      <c r="H338" s="1048"/>
      <c r="I338" s="1076"/>
      <c r="J338" s="1060"/>
      <c r="L338" s="13"/>
      <c r="M338" s="1265" t="s">
        <v>1395</v>
      </c>
      <c r="N338" s="371">
        <v>1500</v>
      </c>
      <c r="O338" s="10" t="s">
        <v>1389</v>
      </c>
      <c r="P338" s="11" t="s">
        <v>906</v>
      </c>
      <c r="Q338" s="364">
        <v>21</v>
      </c>
      <c r="R338" s="97" t="s">
        <v>1397</v>
      </c>
      <c r="S338" s="10" t="s">
        <v>1419</v>
      </c>
      <c r="T338" s="98">
        <v>3</v>
      </c>
      <c r="U338" s="364" t="s">
        <v>1390</v>
      </c>
      <c r="V338" s="264"/>
      <c r="W338" s="264"/>
      <c r="X338" s="264"/>
      <c r="Y338" s="97" t="s">
        <v>1475</v>
      </c>
      <c r="Z338" s="395">
        <f>(N338*Q338*T338)</f>
        <v>94500</v>
      </c>
    </row>
    <row r="339" spans="1:26" ht="15.75" customHeight="1">
      <c r="A339" s="1244"/>
      <c r="B339" s="41"/>
      <c r="F339" s="1047"/>
      <c r="G339" s="1048"/>
      <c r="H339" s="1048"/>
      <c r="I339" s="1076"/>
      <c r="J339" s="1060"/>
      <c r="L339" s="13"/>
      <c r="M339" s="1265" t="s">
        <v>1428</v>
      </c>
      <c r="N339" s="372">
        <v>8000</v>
      </c>
      <c r="O339" s="10" t="s">
        <v>1389</v>
      </c>
      <c r="P339" s="11" t="s">
        <v>906</v>
      </c>
      <c r="Q339" s="369">
        <v>21</v>
      </c>
      <c r="R339" s="11" t="s">
        <v>1397</v>
      </c>
      <c r="S339" s="10" t="s">
        <v>1419</v>
      </c>
      <c r="T339" s="370">
        <v>4</v>
      </c>
      <c r="U339" s="369" t="s">
        <v>1390</v>
      </c>
      <c r="V339" s="264"/>
      <c r="W339" s="264"/>
      <c r="X339" s="264"/>
      <c r="Y339" s="97" t="s">
        <v>1475</v>
      </c>
      <c r="Z339" s="395">
        <f>(N339*Q339*T339)</f>
        <v>672000</v>
      </c>
    </row>
    <row r="340" spans="1:26" ht="15.75" customHeight="1">
      <c r="A340" s="1244"/>
      <c r="B340" s="41"/>
      <c r="F340" s="1047"/>
      <c r="G340" s="1048"/>
      <c r="H340" s="1048"/>
      <c r="I340" s="1076"/>
      <c r="J340" s="1060"/>
      <c r="L340" s="13"/>
      <c r="M340" s="1265" t="s">
        <v>1429</v>
      </c>
      <c r="N340" s="372"/>
      <c r="O340" s="10"/>
      <c r="P340" s="11"/>
      <c r="Q340" s="369"/>
      <c r="R340" s="11"/>
      <c r="S340" s="10"/>
      <c r="T340" s="370"/>
      <c r="U340" s="369"/>
      <c r="V340" s="264"/>
      <c r="W340" s="264"/>
      <c r="X340" s="264"/>
      <c r="Y340" s="97" t="s">
        <v>1475</v>
      </c>
      <c r="Z340" s="395">
        <v>200000</v>
      </c>
    </row>
    <row r="341" spans="1:26" ht="15.75" customHeight="1">
      <c r="A341" s="1244"/>
      <c r="B341" s="41"/>
      <c r="F341" s="1047"/>
      <c r="G341" s="1048"/>
      <c r="H341" s="1048"/>
      <c r="I341" s="1076"/>
      <c r="J341" s="1060"/>
      <c r="L341" s="13"/>
      <c r="M341" s="1265" t="s">
        <v>1493</v>
      </c>
      <c r="N341" s="372">
        <v>10000</v>
      </c>
      <c r="O341" s="10" t="s">
        <v>1389</v>
      </c>
      <c r="P341" s="11" t="s">
        <v>906</v>
      </c>
      <c r="Q341" s="369">
        <v>21</v>
      </c>
      <c r="R341" s="11" t="s">
        <v>1397</v>
      </c>
      <c r="S341" s="10"/>
      <c r="T341" s="98"/>
      <c r="U341" s="364"/>
      <c r="V341" s="264"/>
      <c r="W341" s="264"/>
      <c r="X341" s="264"/>
      <c r="Y341" s="97" t="s">
        <v>1475</v>
      </c>
      <c r="Z341" s="395">
        <f>(N341*Q341)</f>
        <v>210000</v>
      </c>
    </row>
    <row r="342" spans="1:26" ht="15.75" customHeight="1">
      <c r="A342" s="1244"/>
      <c r="D342" s="941"/>
      <c r="F342" s="1047"/>
      <c r="G342" s="1048"/>
      <c r="H342" s="1048"/>
      <c r="I342" s="1076"/>
      <c r="J342" s="1060"/>
      <c r="L342" s="13"/>
      <c r="M342" s="1265" t="s">
        <v>1494</v>
      </c>
      <c r="N342" s="372"/>
      <c r="O342" s="10"/>
      <c r="P342" s="11"/>
      <c r="Q342" s="369"/>
      <c r="R342" s="11"/>
      <c r="S342" s="217"/>
      <c r="T342" s="370"/>
      <c r="U342" s="369"/>
      <c r="V342" s="264"/>
      <c r="W342" s="264"/>
      <c r="X342" s="264"/>
      <c r="Y342" s="97" t="s">
        <v>1475</v>
      </c>
      <c r="Z342" s="395">
        <v>200000</v>
      </c>
    </row>
    <row r="343" spans="1:26" ht="15.75" customHeight="1">
      <c r="A343" s="1244"/>
      <c r="D343" s="941"/>
      <c r="F343" s="1148"/>
      <c r="G343" s="1048"/>
      <c r="H343" s="1048"/>
      <c r="I343" s="1076"/>
      <c r="J343" s="1060"/>
      <c r="L343" s="13" t="s">
        <v>1392</v>
      </c>
      <c r="M343" s="1265" t="s">
        <v>1495</v>
      </c>
      <c r="N343" s="372"/>
      <c r="O343" s="10"/>
      <c r="P343" s="11"/>
      <c r="Q343" s="369"/>
      <c r="R343" s="11"/>
      <c r="S343" s="217"/>
      <c r="T343" s="370"/>
      <c r="U343" s="369"/>
      <c r="V343" s="264"/>
      <c r="W343" s="264"/>
      <c r="X343" s="264"/>
      <c r="Y343" s="97"/>
      <c r="Z343" s="395"/>
    </row>
    <row r="344" spans="1:26" ht="15.75" customHeight="1">
      <c r="A344" s="1244"/>
      <c r="B344" s="39"/>
      <c r="C344" s="182"/>
      <c r="D344" s="941"/>
      <c r="E344" s="995"/>
      <c r="F344" s="1047"/>
      <c r="G344" s="1048"/>
      <c r="H344" s="1048"/>
      <c r="I344" s="1076"/>
      <c r="J344" s="1253"/>
      <c r="K344" s="115"/>
      <c r="L344" s="13"/>
      <c r="M344" s="1265" t="s">
        <v>1428</v>
      </c>
      <c r="N344" s="372">
        <v>8000</v>
      </c>
      <c r="O344" s="10" t="s">
        <v>1389</v>
      </c>
      <c r="P344" s="11" t="s">
        <v>1419</v>
      </c>
      <c r="Q344" s="369">
        <v>21</v>
      </c>
      <c r="R344" s="11" t="s">
        <v>1397</v>
      </c>
      <c r="S344" s="217"/>
      <c r="T344" s="370"/>
      <c r="U344" s="369"/>
      <c r="V344" s="264"/>
      <c r="W344" s="264"/>
      <c r="X344" s="264"/>
      <c r="Y344" s="97" t="s">
        <v>1475</v>
      </c>
      <c r="Z344" s="395">
        <f>(N344*Q344)</f>
        <v>168000</v>
      </c>
    </row>
    <row r="345" spans="1:26" ht="15.75" customHeight="1">
      <c r="A345" s="969"/>
      <c r="B345" s="41"/>
      <c r="C345" s="182"/>
      <c r="D345" s="941"/>
      <c r="E345" s="81"/>
      <c r="F345" s="943"/>
      <c r="G345" s="1079"/>
      <c r="H345" s="1079"/>
      <c r="I345" s="1078"/>
      <c r="J345" s="1066"/>
      <c r="K345" s="114"/>
      <c r="L345" s="373"/>
      <c r="M345" s="1036" t="s">
        <v>1496</v>
      </c>
      <c r="N345" s="374">
        <v>10000</v>
      </c>
      <c r="O345" s="21" t="s">
        <v>1389</v>
      </c>
      <c r="P345" s="22" t="s">
        <v>906</v>
      </c>
      <c r="Q345" s="367">
        <v>21</v>
      </c>
      <c r="R345" s="105" t="s">
        <v>1397</v>
      </c>
      <c r="S345" s="21"/>
      <c r="T345" s="107"/>
      <c r="U345" s="367"/>
      <c r="V345" s="276"/>
      <c r="W345" s="276"/>
      <c r="X345" s="276"/>
      <c r="Y345" s="105" t="s">
        <v>1475</v>
      </c>
      <c r="Z345" s="1104">
        <f>(N345*Q345)</f>
        <v>210000</v>
      </c>
    </row>
    <row r="346" spans="1:26" ht="15.75" customHeight="1">
      <c r="A346" s="969"/>
      <c r="B346" s="41"/>
      <c r="C346" s="182"/>
      <c r="D346" s="941"/>
      <c r="E346" s="365"/>
      <c r="F346" s="946" t="s">
        <v>1497</v>
      </c>
      <c r="G346" s="1081">
        <v>10744</v>
      </c>
      <c r="H346" s="1081">
        <f>Z346/1000</f>
        <v>6832</v>
      </c>
      <c r="I346" s="34">
        <f>(H346-G346)</f>
        <v>-3912</v>
      </c>
      <c r="J346" s="132">
        <f>(H346/G346*100)-100</f>
        <v>-36.41102010424423</v>
      </c>
      <c r="K346" s="117"/>
      <c r="L346" s="242"/>
      <c r="M346" s="1016"/>
      <c r="N346" s="375"/>
      <c r="O346" s="220"/>
      <c r="P346" s="220"/>
      <c r="Q346" s="19"/>
      <c r="R346" s="19"/>
      <c r="S346" s="376"/>
      <c r="T346" s="376"/>
      <c r="U346" s="376"/>
      <c r="V346" s="271"/>
      <c r="W346" s="271"/>
      <c r="X346" s="271"/>
      <c r="Y346" s="97"/>
      <c r="Z346" s="1105">
        <f>SUM(Z347:Z362)</f>
        <v>6832000</v>
      </c>
    </row>
    <row r="347" spans="1:26" ht="15.75" customHeight="1">
      <c r="A347" s="969"/>
      <c r="B347" s="41"/>
      <c r="C347" s="182"/>
      <c r="D347" s="941"/>
      <c r="E347" s="79"/>
      <c r="F347" s="1047"/>
      <c r="G347" s="1048"/>
      <c r="H347" s="1048"/>
      <c r="I347" s="1076"/>
      <c r="J347" s="1060"/>
      <c r="K347" s="115"/>
      <c r="L347" s="54" t="s">
        <v>1392</v>
      </c>
      <c r="M347" s="1037" t="s">
        <v>1498</v>
      </c>
      <c r="N347" s="368"/>
      <c r="O347" s="217"/>
      <c r="P347" s="11"/>
      <c r="Q347" s="369"/>
      <c r="R347" s="217"/>
      <c r="S347" s="217"/>
      <c r="T347" s="370"/>
      <c r="U347" s="369"/>
      <c r="V347" s="264"/>
      <c r="W347" s="264"/>
      <c r="X347" s="264"/>
      <c r="Y347" s="97"/>
      <c r="Z347" s="1106"/>
    </row>
    <row r="348" spans="1:26" ht="15.75" customHeight="1">
      <c r="A348" s="969"/>
      <c r="B348" s="41"/>
      <c r="C348" s="182"/>
      <c r="D348" s="941"/>
      <c r="E348" s="79"/>
      <c r="F348" s="1047"/>
      <c r="G348" s="1048"/>
      <c r="H348" s="1048"/>
      <c r="I348" s="1076"/>
      <c r="J348" s="1060"/>
      <c r="K348" s="115"/>
      <c r="L348" s="54"/>
      <c r="M348" s="1037" t="s">
        <v>1499</v>
      </c>
      <c r="N348" s="368">
        <v>50000</v>
      </c>
      <c r="O348" s="217" t="s">
        <v>1389</v>
      </c>
      <c r="P348" s="11" t="s">
        <v>906</v>
      </c>
      <c r="Q348" s="369">
        <v>6</v>
      </c>
      <c r="R348" s="217" t="s">
        <v>1390</v>
      </c>
      <c r="S348" s="217"/>
      <c r="T348" s="370"/>
      <c r="U348" s="369"/>
      <c r="V348" s="264"/>
      <c r="W348" s="264"/>
      <c r="X348" s="264"/>
      <c r="Y348" s="97" t="s">
        <v>1475</v>
      </c>
      <c r="Z348" s="1106">
        <f>(N348*Q348)</f>
        <v>300000</v>
      </c>
    </row>
    <row r="349" spans="1:26" ht="15.75" customHeight="1">
      <c r="A349" s="969"/>
      <c r="B349" s="41"/>
      <c r="C349" s="182"/>
      <c r="D349" s="941"/>
      <c r="E349" s="79"/>
      <c r="F349" s="1047"/>
      <c r="G349" s="1048"/>
      <c r="H349" s="1048"/>
      <c r="I349" s="1076"/>
      <c r="J349" s="1060"/>
      <c r="K349" s="115"/>
      <c r="L349" s="54"/>
      <c r="M349" s="1037" t="s">
        <v>1500</v>
      </c>
      <c r="N349" s="368">
        <v>50000</v>
      </c>
      <c r="O349" s="217" t="s">
        <v>1389</v>
      </c>
      <c r="P349" s="11" t="s">
        <v>906</v>
      </c>
      <c r="Q349" s="369">
        <v>6</v>
      </c>
      <c r="R349" s="217" t="s">
        <v>1390</v>
      </c>
      <c r="S349" s="217"/>
      <c r="T349" s="370"/>
      <c r="U349" s="369"/>
      <c r="V349" s="264"/>
      <c r="W349" s="264"/>
      <c r="X349" s="264"/>
      <c r="Y349" s="97" t="s">
        <v>1475</v>
      </c>
      <c r="Z349" s="1106">
        <f>(N349*Q349)</f>
        <v>300000</v>
      </c>
    </row>
    <row r="350" spans="1:26" ht="15.75" customHeight="1">
      <c r="A350" s="969"/>
      <c r="B350" s="41"/>
      <c r="C350" s="182"/>
      <c r="D350" s="941"/>
      <c r="E350" s="79"/>
      <c r="F350" s="1047"/>
      <c r="G350" s="1048"/>
      <c r="H350" s="1048"/>
      <c r="I350" s="1076"/>
      <c r="J350" s="1060"/>
      <c r="K350" s="115"/>
      <c r="L350" s="54"/>
      <c r="M350" s="1037" t="s">
        <v>1501</v>
      </c>
      <c r="N350" s="368">
        <v>40000</v>
      </c>
      <c r="O350" s="217" t="s">
        <v>1389</v>
      </c>
      <c r="P350" s="11" t="s">
        <v>906</v>
      </c>
      <c r="Q350" s="369">
        <v>8</v>
      </c>
      <c r="R350" s="378" t="s">
        <v>1390</v>
      </c>
      <c r="S350" s="217" t="s">
        <v>1419</v>
      </c>
      <c r="T350" s="370">
        <v>2</v>
      </c>
      <c r="U350" s="369" t="s">
        <v>1482</v>
      </c>
      <c r="V350" s="264"/>
      <c r="W350" s="264"/>
      <c r="X350" s="264"/>
      <c r="Y350" s="97" t="s">
        <v>1475</v>
      </c>
      <c r="Z350" s="1106">
        <f aca="true" t="shared" si="8" ref="Z350:Z356">N350*Q350*T350</f>
        <v>640000</v>
      </c>
    </row>
    <row r="351" spans="1:26" ht="15.75" customHeight="1">
      <c r="A351" s="969"/>
      <c r="B351" s="41"/>
      <c r="C351" s="182"/>
      <c r="D351" s="941"/>
      <c r="E351" s="79"/>
      <c r="F351" s="1047"/>
      <c r="G351" s="1048"/>
      <c r="H351" s="1048"/>
      <c r="I351" s="1076"/>
      <c r="J351" s="1060"/>
      <c r="K351" s="115"/>
      <c r="L351" s="54"/>
      <c r="M351" s="1037" t="s">
        <v>1502</v>
      </c>
      <c r="N351" s="368">
        <v>40000</v>
      </c>
      <c r="O351" s="217" t="s">
        <v>1389</v>
      </c>
      <c r="P351" s="11" t="s">
        <v>906</v>
      </c>
      <c r="Q351" s="369">
        <v>8</v>
      </c>
      <c r="R351" s="378" t="s">
        <v>1390</v>
      </c>
      <c r="S351" s="217" t="s">
        <v>1419</v>
      </c>
      <c r="T351" s="370">
        <v>2</v>
      </c>
      <c r="U351" s="369" t="s">
        <v>1482</v>
      </c>
      <c r="V351" s="264"/>
      <c r="W351" s="264"/>
      <c r="X351" s="264"/>
      <c r="Y351" s="97" t="s">
        <v>1475</v>
      </c>
      <c r="Z351" s="1106">
        <f t="shared" si="8"/>
        <v>640000</v>
      </c>
    </row>
    <row r="352" spans="1:26" ht="15.75" customHeight="1" thickBot="1">
      <c r="A352" s="1666"/>
      <c r="B352" s="972"/>
      <c r="C352" s="1676"/>
      <c r="D352" s="1734"/>
      <c r="E352" s="973"/>
      <c r="F352" s="984"/>
      <c r="G352" s="1731"/>
      <c r="H352" s="1731"/>
      <c r="I352" s="1732"/>
      <c r="J352" s="1723"/>
      <c r="K352" s="977"/>
      <c r="L352" s="976"/>
      <c r="M352" s="1741" t="s">
        <v>1503</v>
      </c>
      <c r="N352" s="1742">
        <v>1500</v>
      </c>
      <c r="O352" s="903" t="s">
        <v>1389</v>
      </c>
      <c r="P352" s="900" t="s">
        <v>906</v>
      </c>
      <c r="Q352" s="1743">
        <v>24</v>
      </c>
      <c r="R352" s="1744" t="s">
        <v>1397</v>
      </c>
      <c r="S352" s="903" t="s">
        <v>1419</v>
      </c>
      <c r="T352" s="1745">
        <v>12</v>
      </c>
      <c r="U352" s="1743" t="s">
        <v>1504</v>
      </c>
      <c r="V352" s="979"/>
      <c r="W352" s="979"/>
      <c r="X352" s="979"/>
      <c r="Y352" s="1632" t="s">
        <v>1475</v>
      </c>
      <c r="Z352" s="1746">
        <f t="shared" si="8"/>
        <v>432000</v>
      </c>
    </row>
    <row r="353" spans="1:26" ht="15.75" customHeight="1">
      <c r="A353" s="969"/>
      <c r="B353" s="41"/>
      <c r="C353" s="182"/>
      <c r="D353" s="941"/>
      <c r="E353" s="79"/>
      <c r="F353" s="1047"/>
      <c r="G353" s="1048"/>
      <c r="H353" s="1048"/>
      <c r="I353" s="1076"/>
      <c r="J353" s="1060"/>
      <c r="K353" s="115"/>
      <c r="L353" s="54"/>
      <c r="M353" s="1037" t="s">
        <v>1505</v>
      </c>
      <c r="N353" s="368">
        <v>1500</v>
      </c>
      <c r="O353" s="217" t="s">
        <v>1389</v>
      </c>
      <c r="P353" s="11" t="s">
        <v>906</v>
      </c>
      <c r="Q353" s="369">
        <v>36</v>
      </c>
      <c r="R353" s="378" t="s">
        <v>1397</v>
      </c>
      <c r="S353" s="217" t="s">
        <v>1419</v>
      </c>
      <c r="T353" s="370">
        <v>12</v>
      </c>
      <c r="U353" s="369" t="s">
        <v>1504</v>
      </c>
      <c r="V353" s="264"/>
      <c r="W353" s="264"/>
      <c r="X353" s="264"/>
      <c r="Y353" s="97" t="s">
        <v>1475</v>
      </c>
      <c r="Z353" s="1106">
        <f t="shared" si="8"/>
        <v>648000</v>
      </c>
    </row>
    <row r="354" spans="1:26" ht="15.75" customHeight="1">
      <c r="A354" s="969"/>
      <c r="B354" s="41"/>
      <c r="C354" s="182"/>
      <c r="D354" s="941"/>
      <c r="E354" s="79"/>
      <c r="F354" s="1047"/>
      <c r="G354" s="1048"/>
      <c r="H354" s="1048"/>
      <c r="I354" s="1076"/>
      <c r="J354" s="1060"/>
      <c r="K354" s="115"/>
      <c r="L354" s="54"/>
      <c r="M354" s="1037" t="s">
        <v>1506</v>
      </c>
      <c r="N354" s="368">
        <v>3000</v>
      </c>
      <c r="O354" s="217" t="s">
        <v>1389</v>
      </c>
      <c r="P354" s="11" t="s">
        <v>906</v>
      </c>
      <c r="Q354" s="369">
        <v>24</v>
      </c>
      <c r="R354" s="378" t="s">
        <v>1397</v>
      </c>
      <c r="S354" s="217" t="s">
        <v>1419</v>
      </c>
      <c r="T354" s="370">
        <v>12</v>
      </c>
      <c r="U354" s="369" t="s">
        <v>1504</v>
      </c>
      <c r="V354" s="264"/>
      <c r="W354" s="264"/>
      <c r="X354" s="264"/>
      <c r="Y354" s="97" t="s">
        <v>1475</v>
      </c>
      <c r="Z354" s="1106">
        <f t="shared" si="8"/>
        <v>864000</v>
      </c>
    </row>
    <row r="355" spans="1:26" ht="15.75" customHeight="1">
      <c r="A355" s="969"/>
      <c r="B355" s="41"/>
      <c r="C355" s="182"/>
      <c r="D355" s="941"/>
      <c r="E355" s="79"/>
      <c r="F355" s="1047"/>
      <c r="G355" s="1048"/>
      <c r="H355" s="1048"/>
      <c r="I355" s="1076"/>
      <c r="J355" s="1060"/>
      <c r="K355" s="115"/>
      <c r="L355" s="54"/>
      <c r="M355" s="1037" t="s">
        <v>1507</v>
      </c>
      <c r="N355" s="368">
        <v>3000</v>
      </c>
      <c r="O355" s="217" t="s">
        <v>1389</v>
      </c>
      <c r="P355" s="11" t="s">
        <v>906</v>
      </c>
      <c r="Q355" s="369">
        <v>36</v>
      </c>
      <c r="R355" s="378" t="s">
        <v>1397</v>
      </c>
      <c r="S355" s="217" t="s">
        <v>1419</v>
      </c>
      <c r="T355" s="370">
        <v>12</v>
      </c>
      <c r="U355" s="369" t="s">
        <v>1504</v>
      </c>
      <c r="V355" s="264"/>
      <c r="W355" s="264"/>
      <c r="X355" s="264"/>
      <c r="Y355" s="97" t="s">
        <v>1475</v>
      </c>
      <c r="Z355" s="1106">
        <f t="shared" si="8"/>
        <v>1296000</v>
      </c>
    </row>
    <row r="356" spans="1:26" ht="15.75" customHeight="1">
      <c r="A356" s="969"/>
      <c r="B356" s="41"/>
      <c r="C356" s="182"/>
      <c r="D356" s="941"/>
      <c r="E356" s="79"/>
      <c r="F356" s="1047"/>
      <c r="G356" s="1048"/>
      <c r="H356" s="1048"/>
      <c r="I356" s="1076"/>
      <c r="J356" s="1060"/>
      <c r="K356" s="115"/>
      <c r="L356" s="54"/>
      <c r="M356" s="1037" t="s">
        <v>1508</v>
      </c>
      <c r="N356" s="368">
        <v>3000</v>
      </c>
      <c r="O356" s="217" t="s">
        <v>1389</v>
      </c>
      <c r="P356" s="11" t="s">
        <v>906</v>
      </c>
      <c r="Q356" s="369">
        <v>24</v>
      </c>
      <c r="R356" s="378" t="s">
        <v>1397</v>
      </c>
      <c r="S356" s="217" t="s">
        <v>1419</v>
      </c>
      <c r="T356" s="370">
        <v>6</v>
      </c>
      <c r="U356" s="369" t="s">
        <v>1390</v>
      </c>
      <c r="V356" s="264"/>
      <c r="W356" s="264"/>
      <c r="X356" s="264"/>
      <c r="Y356" s="97" t="s">
        <v>1475</v>
      </c>
      <c r="Z356" s="1106">
        <f t="shared" si="8"/>
        <v>432000</v>
      </c>
    </row>
    <row r="357" spans="1:26" ht="15.75" customHeight="1">
      <c r="A357" s="969"/>
      <c r="B357" s="41"/>
      <c r="C357" s="182"/>
      <c r="D357" s="941"/>
      <c r="E357" s="79"/>
      <c r="F357" s="1047"/>
      <c r="G357" s="1048"/>
      <c r="H357" s="1048"/>
      <c r="I357" s="1076"/>
      <c r="J357" s="1060"/>
      <c r="K357" s="115"/>
      <c r="L357" s="54" t="s">
        <v>1392</v>
      </c>
      <c r="M357" s="1037" t="s">
        <v>1509</v>
      </c>
      <c r="N357" s="368"/>
      <c r="O357" s="217"/>
      <c r="P357" s="11"/>
      <c r="Q357" s="369"/>
      <c r="R357" s="217"/>
      <c r="S357" s="217"/>
      <c r="T357" s="370"/>
      <c r="U357" s="369"/>
      <c r="V357" s="264"/>
      <c r="W357" s="264"/>
      <c r="X357" s="264"/>
      <c r="Y357" s="97"/>
      <c r="Z357" s="1106"/>
    </row>
    <row r="358" spans="1:26" ht="15.75" customHeight="1">
      <c r="A358" s="969"/>
      <c r="B358" s="41"/>
      <c r="C358" s="182"/>
      <c r="D358" s="941"/>
      <c r="E358" s="79"/>
      <c r="F358" s="1047"/>
      <c r="G358" s="1048"/>
      <c r="H358" s="1048"/>
      <c r="I358" s="1076"/>
      <c r="J358" s="1060"/>
      <c r="K358" s="115"/>
      <c r="L358" s="54"/>
      <c r="M358" s="1037" t="s">
        <v>1506</v>
      </c>
      <c r="N358" s="368">
        <v>8000</v>
      </c>
      <c r="O358" s="217" t="s">
        <v>1389</v>
      </c>
      <c r="P358" s="11" t="s">
        <v>906</v>
      </c>
      <c r="Q358" s="369">
        <v>24</v>
      </c>
      <c r="R358" s="378" t="s">
        <v>1397</v>
      </c>
      <c r="S358" s="217" t="s">
        <v>1419</v>
      </c>
      <c r="T358" s="370">
        <v>1</v>
      </c>
      <c r="U358" s="369" t="s">
        <v>1390</v>
      </c>
      <c r="V358" s="264"/>
      <c r="W358" s="264"/>
      <c r="X358" s="264"/>
      <c r="Y358" s="97" t="s">
        <v>1475</v>
      </c>
      <c r="Z358" s="1106">
        <f>N358*Q358*T358</f>
        <v>192000</v>
      </c>
    </row>
    <row r="359" spans="1:26" ht="15.75" customHeight="1">
      <c r="A359" s="969"/>
      <c r="B359" s="41"/>
      <c r="C359" s="182"/>
      <c r="D359" s="941"/>
      <c r="E359" s="79"/>
      <c r="F359" s="1047"/>
      <c r="G359" s="1048"/>
      <c r="H359" s="1048"/>
      <c r="I359" s="1076"/>
      <c r="J359" s="1060"/>
      <c r="K359" s="115"/>
      <c r="L359" s="54"/>
      <c r="M359" s="1037" t="s">
        <v>1510</v>
      </c>
      <c r="N359" s="368">
        <v>10000</v>
      </c>
      <c r="O359" s="217" t="s">
        <v>1389</v>
      </c>
      <c r="P359" s="11" t="s">
        <v>906</v>
      </c>
      <c r="Q359" s="369">
        <v>24</v>
      </c>
      <c r="R359" s="378" t="s">
        <v>1397</v>
      </c>
      <c r="S359" s="217" t="s">
        <v>1419</v>
      </c>
      <c r="T359" s="370">
        <v>1</v>
      </c>
      <c r="U359" s="369" t="s">
        <v>1390</v>
      </c>
      <c r="V359" s="264"/>
      <c r="W359" s="264"/>
      <c r="X359" s="264"/>
      <c r="Y359" s="97" t="s">
        <v>1475</v>
      </c>
      <c r="Z359" s="1106">
        <f>N359*Q359*T359</f>
        <v>240000</v>
      </c>
    </row>
    <row r="360" spans="1:26" ht="15.75" customHeight="1">
      <c r="A360" s="969"/>
      <c r="B360" s="41"/>
      <c r="C360" s="182"/>
      <c r="D360" s="941"/>
      <c r="E360" s="79"/>
      <c r="F360" s="1047"/>
      <c r="G360" s="1048"/>
      <c r="H360" s="1048"/>
      <c r="I360" s="1076"/>
      <c r="J360" s="1060"/>
      <c r="K360" s="115"/>
      <c r="L360" s="54"/>
      <c r="M360" s="1037" t="s">
        <v>1507</v>
      </c>
      <c r="N360" s="368">
        <v>8000</v>
      </c>
      <c r="O360" s="217" t="s">
        <v>1389</v>
      </c>
      <c r="P360" s="11" t="s">
        <v>906</v>
      </c>
      <c r="Q360" s="369">
        <v>36</v>
      </c>
      <c r="R360" s="378" t="s">
        <v>1397</v>
      </c>
      <c r="S360" s="217" t="s">
        <v>1419</v>
      </c>
      <c r="T360" s="370">
        <v>1</v>
      </c>
      <c r="U360" s="369" t="s">
        <v>1390</v>
      </c>
      <c r="V360" s="264"/>
      <c r="W360" s="264"/>
      <c r="X360" s="264"/>
      <c r="Y360" s="97" t="s">
        <v>1475</v>
      </c>
      <c r="Z360" s="1106">
        <f>N360*Q360*T360</f>
        <v>288000</v>
      </c>
    </row>
    <row r="361" spans="1:26" ht="15.75" customHeight="1">
      <c r="A361" s="969"/>
      <c r="B361" s="41"/>
      <c r="C361" s="182"/>
      <c r="D361" s="941"/>
      <c r="E361" s="79"/>
      <c r="F361" s="1047"/>
      <c r="G361" s="1048"/>
      <c r="H361" s="1048"/>
      <c r="I361" s="1076"/>
      <c r="J361" s="1060"/>
      <c r="K361" s="115"/>
      <c r="L361" s="54"/>
      <c r="M361" s="1037" t="s">
        <v>1511</v>
      </c>
      <c r="N361" s="368">
        <v>10000</v>
      </c>
      <c r="O361" s="217" t="s">
        <v>1389</v>
      </c>
      <c r="P361" s="11" t="s">
        <v>906</v>
      </c>
      <c r="Q361" s="369">
        <v>36</v>
      </c>
      <c r="R361" s="378" t="s">
        <v>1397</v>
      </c>
      <c r="S361" s="217" t="s">
        <v>1419</v>
      </c>
      <c r="T361" s="370">
        <v>1</v>
      </c>
      <c r="U361" s="369" t="s">
        <v>1390</v>
      </c>
      <c r="V361" s="264"/>
      <c r="W361" s="264"/>
      <c r="X361" s="264"/>
      <c r="Y361" s="97" t="s">
        <v>1475</v>
      </c>
      <c r="Z361" s="1106">
        <f>N361*Q361*T361</f>
        <v>360000</v>
      </c>
    </row>
    <row r="362" spans="1:26" ht="15.75" customHeight="1">
      <c r="A362" s="969"/>
      <c r="B362" s="41"/>
      <c r="C362" s="182"/>
      <c r="D362" s="941"/>
      <c r="E362" s="79"/>
      <c r="F362" s="943"/>
      <c r="G362" s="1079"/>
      <c r="H362" s="1079"/>
      <c r="I362" s="1078"/>
      <c r="J362" s="1066"/>
      <c r="K362" s="114"/>
      <c r="L362" s="179"/>
      <c r="M362" s="1038" t="s">
        <v>1407</v>
      </c>
      <c r="N362" s="379"/>
      <c r="O362" s="14"/>
      <c r="P362" s="22"/>
      <c r="Q362" s="380"/>
      <c r="R362" s="14"/>
      <c r="S362" s="14"/>
      <c r="T362" s="382"/>
      <c r="U362" s="380"/>
      <c r="V362" s="276"/>
      <c r="W362" s="276"/>
      <c r="X362" s="276"/>
      <c r="Y362" s="105" t="s">
        <v>1475</v>
      </c>
      <c r="Z362" s="1572">
        <v>200000</v>
      </c>
    </row>
    <row r="363" spans="1:26" ht="15.75" customHeight="1">
      <c r="A363" s="1244"/>
      <c r="B363" s="41"/>
      <c r="F363" s="1047" t="s">
        <v>1512</v>
      </c>
      <c r="G363" s="1082">
        <v>3400</v>
      </c>
      <c r="H363" s="1082">
        <f>Z363/1000</f>
        <v>2210</v>
      </c>
      <c r="I363" s="34">
        <f>(H363-G363)</f>
        <v>-1190</v>
      </c>
      <c r="J363" s="132">
        <f>(H363/G363*100)-100</f>
        <v>-35</v>
      </c>
      <c r="L363" s="1251"/>
      <c r="M363" s="1028"/>
      <c r="N363" s="230"/>
      <c r="O363" s="217"/>
      <c r="P363" s="217"/>
      <c r="Q363" s="11"/>
      <c r="R363" s="11"/>
      <c r="S363" s="231"/>
      <c r="T363" s="231"/>
      <c r="U363" s="231"/>
      <c r="V363" s="264"/>
      <c r="W363" s="264"/>
      <c r="X363" s="264"/>
      <c r="Y363" s="225"/>
      <c r="Z363" s="1105">
        <f>SUM(Z365:Z375)</f>
        <v>2210000</v>
      </c>
    </row>
    <row r="364" spans="1:26" ht="15.75" customHeight="1">
      <c r="A364" s="1244"/>
      <c r="B364" s="41"/>
      <c r="D364" s="1260"/>
      <c r="F364" s="1148"/>
      <c r="G364" s="1048"/>
      <c r="H364" s="1048"/>
      <c r="I364" s="1076"/>
      <c r="J364" s="1253"/>
      <c r="L364" s="182"/>
      <c r="M364" s="1039" t="s">
        <v>5</v>
      </c>
      <c r="N364" s="368"/>
      <c r="O364" s="217"/>
      <c r="P364" s="217"/>
      <c r="Q364" s="369"/>
      <c r="R364" s="217"/>
      <c r="S364" s="217"/>
      <c r="T364" s="370"/>
      <c r="U364" s="369"/>
      <c r="V364" s="264"/>
      <c r="W364" s="264"/>
      <c r="X364" s="264"/>
      <c r="Y364" s="225"/>
      <c r="Z364" s="1106"/>
    </row>
    <row r="365" spans="1:26" ht="15.75" customHeight="1">
      <c r="A365" s="1244"/>
      <c r="B365" s="39"/>
      <c r="C365" s="182"/>
      <c r="D365" s="941"/>
      <c r="E365" s="995"/>
      <c r="F365" s="1047"/>
      <c r="G365" s="1048"/>
      <c r="H365" s="1048"/>
      <c r="I365" s="1076"/>
      <c r="J365" s="1060"/>
      <c r="K365" s="997"/>
      <c r="L365" s="182" t="s">
        <v>970</v>
      </c>
      <c r="M365" s="1040" t="s">
        <v>1513</v>
      </c>
      <c r="N365" s="368"/>
      <c r="O365" s="217"/>
      <c r="P365" s="217"/>
      <c r="Q365" s="369"/>
      <c r="R365" s="217"/>
      <c r="S365" s="217"/>
      <c r="T365" s="370"/>
      <c r="U365" s="369"/>
      <c r="V365" s="264"/>
      <c r="W365" s="264"/>
      <c r="X365" s="264"/>
      <c r="Y365" s="225"/>
      <c r="Z365" s="395"/>
    </row>
    <row r="366" spans="1:26" ht="15.75" customHeight="1">
      <c r="A366" s="969"/>
      <c r="B366" s="41"/>
      <c r="C366" s="182"/>
      <c r="D366" s="941"/>
      <c r="E366" s="79"/>
      <c r="F366" s="1047"/>
      <c r="G366" s="1048"/>
      <c r="H366" s="1048"/>
      <c r="I366" s="1076"/>
      <c r="J366" s="1060"/>
      <c r="K366" s="115"/>
      <c r="L366" s="54"/>
      <c r="M366" s="1037" t="s">
        <v>1395</v>
      </c>
      <c r="N366" s="368">
        <v>3000</v>
      </c>
      <c r="O366" s="217" t="s">
        <v>1389</v>
      </c>
      <c r="P366" s="11" t="s">
        <v>906</v>
      </c>
      <c r="Q366" s="369">
        <v>70</v>
      </c>
      <c r="R366" s="217" t="s">
        <v>1397</v>
      </c>
      <c r="S366" s="217"/>
      <c r="T366" s="370"/>
      <c r="U366" s="369"/>
      <c r="V366" s="264"/>
      <c r="W366" s="264"/>
      <c r="X366" s="264"/>
      <c r="Y366" s="97" t="s">
        <v>1475</v>
      </c>
      <c r="Z366" s="395">
        <f>(N366*Q366)</f>
        <v>210000</v>
      </c>
    </row>
    <row r="367" spans="1:26" ht="15.75" customHeight="1">
      <c r="A367" s="969"/>
      <c r="B367" s="41"/>
      <c r="C367" s="182"/>
      <c r="D367" s="941"/>
      <c r="E367" s="79"/>
      <c r="F367" s="1047"/>
      <c r="G367" s="1048"/>
      <c r="H367" s="1048"/>
      <c r="I367" s="1076"/>
      <c r="J367" s="1060"/>
      <c r="K367" s="115"/>
      <c r="L367" s="54"/>
      <c r="M367" s="1037" t="s">
        <v>1407</v>
      </c>
      <c r="N367" s="368"/>
      <c r="O367" s="217"/>
      <c r="P367" s="11"/>
      <c r="Q367" s="369"/>
      <c r="R367" s="217"/>
      <c r="S367" s="217"/>
      <c r="T367" s="370"/>
      <c r="U367" s="369"/>
      <c r="V367" s="264"/>
      <c r="W367" s="264"/>
      <c r="X367" s="264"/>
      <c r="Y367" s="97" t="s">
        <v>1475</v>
      </c>
      <c r="Z367" s="395">
        <v>300000</v>
      </c>
    </row>
    <row r="368" spans="1:26" ht="15.75" customHeight="1">
      <c r="A368" s="969"/>
      <c r="B368" s="41"/>
      <c r="C368" s="182"/>
      <c r="D368" s="941"/>
      <c r="E368" s="79"/>
      <c r="F368" s="1047"/>
      <c r="G368" s="1048"/>
      <c r="H368" s="1048"/>
      <c r="I368" s="1076"/>
      <c r="J368" s="1060"/>
      <c r="K368" s="115"/>
      <c r="L368" s="54" t="s">
        <v>1392</v>
      </c>
      <c r="M368" s="1037" t="s">
        <v>1514</v>
      </c>
      <c r="N368" s="368"/>
      <c r="O368" s="217"/>
      <c r="P368" s="11"/>
      <c r="Q368" s="369"/>
      <c r="R368" s="217"/>
      <c r="S368" s="217"/>
      <c r="T368" s="370"/>
      <c r="U368" s="369"/>
      <c r="V368" s="264"/>
      <c r="W368" s="264"/>
      <c r="X368" s="264"/>
      <c r="Y368" s="97"/>
      <c r="Z368" s="395"/>
    </row>
    <row r="369" spans="1:26" ht="15.75" customHeight="1">
      <c r="A369" s="969"/>
      <c r="B369" s="41"/>
      <c r="C369" s="182"/>
      <c r="D369" s="941"/>
      <c r="E369" s="79"/>
      <c r="F369" s="1047"/>
      <c r="G369" s="1048"/>
      <c r="H369" s="1048"/>
      <c r="I369" s="1076"/>
      <c r="J369" s="1060"/>
      <c r="K369" s="115"/>
      <c r="L369" s="54"/>
      <c r="M369" s="1037" t="s">
        <v>1407</v>
      </c>
      <c r="N369" s="368"/>
      <c r="O369" s="217"/>
      <c r="P369" s="11"/>
      <c r="Q369" s="369"/>
      <c r="R369" s="217"/>
      <c r="S369" s="217"/>
      <c r="T369" s="370"/>
      <c r="U369" s="369"/>
      <c r="V369" s="264"/>
      <c r="W369" s="264"/>
      <c r="X369" s="264"/>
      <c r="Y369" s="97" t="s">
        <v>1475</v>
      </c>
      <c r="Z369" s="395">
        <v>500000</v>
      </c>
    </row>
    <row r="370" spans="1:26" ht="15.75" customHeight="1">
      <c r="A370" s="969"/>
      <c r="B370" s="41"/>
      <c r="C370" s="182"/>
      <c r="D370" s="941"/>
      <c r="E370" s="79"/>
      <c r="F370" s="1047"/>
      <c r="G370" s="1048"/>
      <c r="H370" s="1048"/>
      <c r="I370" s="1076"/>
      <c r="J370" s="1060"/>
      <c r="K370" s="115"/>
      <c r="L370" s="54" t="s">
        <v>1392</v>
      </c>
      <c r="M370" s="1037" t="s">
        <v>1515</v>
      </c>
      <c r="N370" s="368"/>
      <c r="O370" s="217"/>
      <c r="P370" s="11"/>
      <c r="Q370" s="369"/>
      <c r="R370" s="217"/>
      <c r="S370" s="217"/>
      <c r="T370" s="370"/>
      <c r="U370" s="369"/>
      <c r="V370" s="264"/>
      <c r="W370" s="264"/>
      <c r="X370" s="264"/>
      <c r="Y370" s="97"/>
      <c r="Z370" s="1106"/>
    </row>
    <row r="371" spans="1:26" ht="15.75" customHeight="1">
      <c r="A371" s="969"/>
      <c r="B371" s="41"/>
      <c r="C371" s="182"/>
      <c r="D371" s="941"/>
      <c r="E371" s="79"/>
      <c r="F371" s="1047"/>
      <c r="G371" s="1048"/>
      <c r="H371" s="1048"/>
      <c r="I371" s="1076"/>
      <c r="J371" s="1060"/>
      <c r="K371" s="115"/>
      <c r="L371" s="54"/>
      <c r="M371" s="1037" t="s">
        <v>1516</v>
      </c>
      <c r="N371" s="368">
        <v>200000</v>
      </c>
      <c r="O371" s="217" t="s">
        <v>1389</v>
      </c>
      <c r="P371" s="11" t="s">
        <v>906</v>
      </c>
      <c r="Q371" s="369">
        <v>5</v>
      </c>
      <c r="R371" s="217" t="s">
        <v>1397</v>
      </c>
      <c r="S371" s="217"/>
      <c r="T371" s="370"/>
      <c r="U371" s="369"/>
      <c r="V371" s="264"/>
      <c r="W371" s="264"/>
      <c r="X371" s="264"/>
      <c r="Y371" s="97" t="s">
        <v>1475</v>
      </c>
      <c r="Z371" s="1106">
        <f>(N371*Q371)</f>
        <v>1000000</v>
      </c>
    </row>
    <row r="372" spans="1:26" ht="15.75" customHeight="1">
      <c r="A372" s="969"/>
      <c r="B372" s="41"/>
      <c r="C372" s="182"/>
      <c r="D372" s="941"/>
      <c r="E372" s="79"/>
      <c r="F372" s="1047"/>
      <c r="G372" s="1048"/>
      <c r="H372" s="1048"/>
      <c r="I372" s="1076"/>
      <c r="J372" s="1060"/>
      <c r="K372" s="115"/>
      <c r="L372" s="54" t="s">
        <v>1392</v>
      </c>
      <c r="M372" s="1037" t="s">
        <v>1517</v>
      </c>
      <c r="N372" s="368"/>
      <c r="O372" s="217"/>
      <c r="P372" s="11"/>
      <c r="Q372" s="369"/>
      <c r="R372" s="217"/>
      <c r="S372" s="217"/>
      <c r="T372" s="370"/>
      <c r="U372" s="369"/>
      <c r="V372" s="264"/>
      <c r="W372" s="264"/>
      <c r="X372" s="264"/>
      <c r="Y372" s="97"/>
      <c r="Z372" s="395"/>
    </row>
    <row r="373" spans="1:26" ht="15.75" customHeight="1">
      <c r="A373" s="969"/>
      <c r="B373" s="41"/>
      <c r="C373" s="182"/>
      <c r="D373" s="941"/>
      <c r="E373" s="79"/>
      <c r="F373" s="1047"/>
      <c r="G373" s="1048"/>
      <c r="H373" s="1048"/>
      <c r="I373" s="1076"/>
      <c r="J373" s="1060"/>
      <c r="K373" s="115"/>
      <c r="L373" s="54"/>
      <c r="M373" s="1037" t="s">
        <v>1407</v>
      </c>
      <c r="N373" s="368"/>
      <c r="O373" s="217"/>
      <c r="P373" s="11"/>
      <c r="Q373" s="369"/>
      <c r="R373" s="217"/>
      <c r="S373" s="217"/>
      <c r="T373" s="370"/>
      <c r="U373" s="369"/>
      <c r="V373" s="264"/>
      <c r="W373" s="264"/>
      <c r="X373" s="264"/>
      <c r="Y373" s="97" t="s">
        <v>1475</v>
      </c>
      <c r="Z373" s="1106">
        <v>100000</v>
      </c>
    </row>
    <row r="374" spans="1:26" ht="15.75" customHeight="1">
      <c r="A374" s="969"/>
      <c r="B374" s="41"/>
      <c r="C374" s="182"/>
      <c r="D374" s="941"/>
      <c r="E374" s="79"/>
      <c r="F374" s="1047"/>
      <c r="G374" s="1048"/>
      <c r="H374" s="1048"/>
      <c r="I374" s="1076"/>
      <c r="J374" s="1060"/>
      <c r="K374" s="115"/>
      <c r="L374" s="54" t="s">
        <v>1392</v>
      </c>
      <c r="M374" s="1037" t="s">
        <v>1518</v>
      </c>
      <c r="N374" s="368"/>
      <c r="O374" s="217"/>
      <c r="P374" s="11"/>
      <c r="Q374" s="369"/>
      <c r="R374" s="217"/>
      <c r="S374" s="217"/>
      <c r="T374" s="370"/>
      <c r="U374" s="369"/>
      <c r="V374" s="264"/>
      <c r="W374" s="264"/>
      <c r="X374" s="264"/>
      <c r="Y374" s="97"/>
      <c r="Z374" s="1106"/>
    </row>
    <row r="375" spans="1:26" ht="15.75" customHeight="1">
      <c r="A375" s="969"/>
      <c r="B375" s="41"/>
      <c r="C375" s="182"/>
      <c r="D375" s="941"/>
      <c r="E375" s="79"/>
      <c r="F375" s="943"/>
      <c r="G375" s="1079"/>
      <c r="H375" s="1079"/>
      <c r="I375" s="1078"/>
      <c r="J375" s="1066"/>
      <c r="K375" s="114"/>
      <c r="L375" s="179"/>
      <c r="M375" s="1038" t="s">
        <v>1407</v>
      </c>
      <c r="N375" s="379"/>
      <c r="O375" s="14"/>
      <c r="P375" s="22"/>
      <c r="Q375" s="380"/>
      <c r="R375" s="14"/>
      <c r="S375" s="14"/>
      <c r="T375" s="382"/>
      <c r="U375" s="380"/>
      <c r="V375" s="276"/>
      <c r="W375" s="276"/>
      <c r="X375" s="276"/>
      <c r="Y375" s="105" t="s">
        <v>1475</v>
      </c>
      <c r="Z375" s="1107">
        <v>100000</v>
      </c>
    </row>
    <row r="376" spans="1:26" ht="16.5" customHeight="1">
      <c r="A376" s="969"/>
      <c r="B376" s="41"/>
      <c r="C376" s="182"/>
      <c r="D376" s="941"/>
      <c r="E376" s="79"/>
      <c r="F376" s="1573" t="s">
        <v>1669</v>
      </c>
      <c r="G376" s="1082">
        <v>690</v>
      </c>
      <c r="H376" s="1082">
        <f>Z376/1000</f>
        <v>690</v>
      </c>
      <c r="I376" s="34">
        <f>(H376-G376)</f>
        <v>0</v>
      </c>
      <c r="J376" s="132">
        <f>(H376/G376*100)-100</f>
        <v>0</v>
      </c>
      <c r="K376" s="115"/>
      <c r="L376" s="54"/>
      <c r="M376" s="1009" t="s">
        <v>1519</v>
      </c>
      <c r="N376" s="368"/>
      <c r="O376" s="217"/>
      <c r="P376" s="217"/>
      <c r="Q376" s="369"/>
      <c r="R376" s="217"/>
      <c r="S376" s="217"/>
      <c r="T376" s="370"/>
      <c r="U376" s="369"/>
      <c r="V376" s="264"/>
      <c r="W376" s="264"/>
      <c r="X376" s="264"/>
      <c r="Y376" s="225"/>
      <c r="Z376" s="915">
        <f>SUM(Z377:Z381)</f>
        <v>690000</v>
      </c>
    </row>
    <row r="377" spans="1:26" ht="15.75" customHeight="1">
      <c r="A377" s="969"/>
      <c r="B377" s="41"/>
      <c r="C377" s="182"/>
      <c r="D377" s="941"/>
      <c r="E377" s="79"/>
      <c r="F377" s="1047" t="s">
        <v>1668</v>
      </c>
      <c r="G377" s="1048"/>
      <c r="H377" s="1048"/>
      <c r="I377" s="1076"/>
      <c r="J377" s="1060"/>
      <c r="K377" s="115"/>
      <c r="L377" s="54" t="s">
        <v>1392</v>
      </c>
      <c r="M377" s="1037" t="s">
        <v>1520</v>
      </c>
      <c r="N377" s="368"/>
      <c r="O377" s="217"/>
      <c r="P377" s="11"/>
      <c r="Q377" s="369"/>
      <c r="R377" s="217"/>
      <c r="S377" s="217"/>
      <c r="T377" s="370"/>
      <c r="U377" s="369"/>
      <c r="V377" s="264"/>
      <c r="W377" s="264"/>
      <c r="X377" s="264"/>
      <c r="Y377" s="97"/>
      <c r="Z377" s="1106"/>
    </row>
    <row r="378" spans="1:26" ht="15.75" customHeight="1">
      <c r="A378" s="969"/>
      <c r="B378" s="41"/>
      <c r="C378" s="182"/>
      <c r="D378" s="941"/>
      <c r="E378" s="79"/>
      <c r="F378" s="1047" t="s">
        <v>212</v>
      </c>
      <c r="G378" s="1048"/>
      <c r="H378" s="1048"/>
      <c r="I378" s="1076"/>
      <c r="J378" s="1060"/>
      <c r="K378" s="115"/>
      <c r="L378" s="54"/>
      <c r="M378" s="1037" t="s">
        <v>1395</v>
      </c>
      <c r="N378" s="368">
        <v>3000</v>
      </c>
      <c r="O378" s="217" t="s">
        <v>1389</v>
      </c>
      <c r="P378" s="11" t="s">
        <v>906</v>
      </c>
      <c r="Q378" s="369">
        <v>20</v>
      </c>
      <c r="R378" s="217" t="s">
        <v>1397</v>
      </c>
      <c r="S378" s="378" t="s">
        <v>1419</v>
      </c>
      <c r="T378" s="370">
        <v>8</v>
      </c>
      <c r="U378" s="384" t="s">
        <v>1390</v>
      </c>
      <c r="V378" s="264"/>
      <c r="W378" s="264"/>
      <c r="X378" s="264"/>
      <c r="Y378" s="97" t="s">
        <v>1475</v>
      </c>
      <c r="Z378" s="1106">
        <f>N378*Q378*T378</f>
        <v>480000</v>
      </c>
    </row>
    <row r="379" spans="1:26" ht="15.75" customHeight="1">
      <c r="A379" s="969"/>
      <c r="B379" s="41"/>
      <c r="C379" s="182"/>
      <c r="D379" s="941"/>
      <c r="E379" s="79"/>
      <c r="F379" s="1047"/>
      <c r="G379" s="1048"/>
      <c r="H379" s="1048"/>
      <c r="I379" s="1076"/>
      <c r="J379" s="1060"/>
      <c r="K379" s="115"/>
      <c r="L379" s="54"/>
      <c r="M379" s="1037" t="s">
        <v>1428</v>
      </c>
      <c r="N379" s="368">
        <v>6000</v>
      </c>
      <c r="O379" s="217" t="s">
        <v>1389</v>
      </c>
      <c r="P379" s="11" t="s">
        <v>906</v>
      </c>
      <c r="Q379" s="369">
        <v>20</v>
      </c>
      <c r="R379" s="217" t="s">
        <v>1397</v>
      </c>
      <c r="S379" s="378" t="s">
        <v>1419</v>
      </c>
      <c r="T379" s="370">
        <v>1</v>
      </c>
      <c r="U379" s="384" t="s">
        <v>1390</v>
      </c>
      <c r="V379" s="264"/>
      <c r="W379" s="264"/>
      <c r="X379" s="264"/>
      <c r="Y379" s="97" t="s">
        <v>1475</v>
      </c>
      <c r="Z379" s="1106">
        <f>N379*Q379*T379</f>
        <v>120000</v>
      </c>
    </row>
    <row r="380" spans="1:26" ht="15.75" customHeight="1" thickBot="1">
      <c r="A380" s="1666"/>
      <c r="B380" s="972"/>
      <c r="C380" s="1676"/>
      <c r="D380" s="1734"/>
      <c r="E380" s="973"/>
      <c r="F380" s="984"/>
      <c r="G380" s="1731"/>
      <c r="H380" s="1731"/>
      <c r="I380" s="1732"/>
      <c r="J380" s="1723"/>
      <c r="K380" s="977"/>
      <c r="L380" s="976"/>
      <c r="M380" s="1741" t="s">
        <v>1408</v>
      </c>
      <c r="N380" s="1742">
        <v>10000</v>
      </c>
      <c r="O380" s="903" t="s">
        <v>1389</v>
      </c>
      <c r="P380" s="900" t="s">
        <v>906</v>
      </c>
      <c r="Q380" s="1743">
        <v>4</v>
      </c>
      <c r="R380" s="903" t="s">
        <v>1397</v>
      </c>
      <c r="S380" s="1744" t="s">
        <v>1419</v>
      </c>
      <c r="T380" s="1745">
        <v>1</v>
      </c>
      <c r="U380" s="1747" t="s">
        <v>1390</v>
      </c>
      <c r="V380" s="979"/>
      <c r="W380" s="979"/>
      <c r="X380" s="979"/>
      <c r="Y380" s="1632" t="s">
        <v>1475</v>
      </c>
      <c r="Z380" s="1746">
        <f>N380*Q380*T380</f>
        <v>40000</v>
      </c>
    </row>
    <row r="381" spans="1:26" ht="15.75" customHeight="1">
      <c r="A381" s="969"/>
      <c r="B381" s="41"/>
      <c r="C381" s="182"/>
      <c r="D381" s="941"/>
      <c r="E381" s="79"/>
      <c r="F381" s="943"/>
      <c r="G381" s="1079"/>
      <c r="H381" s="1079"/>
      <c r="I381" s="1078"/>
      <c r="J381" s="1066"/>
      <c r="K381" s="114"/>
      <c r="L381" s="179"/>
      <c r="M381" s="1038" t="s">
        <v>1407</v>
      </c>
      <c r="N381" s="379"/>
      <c r="O381" s="14"/>
      <c r="P381" s="22"/>
      <c r="Q381" s="380"/>
      <c r="R381" s="14"/>
      <c r="S381" s="14"/>
      <c r="T381" s="382"/>
      <c r="U381" s="380"/>
      <c r="V381" s="276"/>
      <c r="W381" s="276"/>
      <c r="X381" s="276"/>
      <c r="Y381" s="105" t="s">
        <v>1475</v>
      </c>
      <c r="Z381" s="1107">
        <v>50000</v>
      </c>
    </row>
    <row r="382" spans="1:26" ht="15.75" customHeight="1">
      <c r="A382" s="969"/>
      <c r="B382" s="41"/>
      <c r="C382" s="182"/>
      <c r="D382" s="941"/>
      <c r="E382" s="79"/>
      <c r="F382" s="946" t="s">
        <v>1521</v>
      </c>
      <c r="G382" s="1081">
        <v>6020</v>
      </c>
      <c r="H382" s="1081">
        <f>Z382/1000</f>
        <v>8690</v>
      </c>
      <c r="I382" s="34">
        <f>(H382-G382)</f>
        <v>2670</v>
      </c>
      <c r="J382" s="132">
        <f>(H382/G382*100)-100</f>
        <v>44.35215946843854</v>
      </c>
      <c r="K382" s="117"/>
      <c r="L382" s="242"/>
      <c r="M382" s="1016"/>
      <c r="N382" s="375"/>
      <c r="O382" s="220"/>
      <c r="P382" s="220"/>
      <c r="Q382" s="19"/>
      <c r="R382" s="19"/>
      <c r="S382" s="376"/>
      <c r="T382" s="376"/>
      <c r="U382" s="376"/>
      <c r="V382" s="271"/>
      <c r="W382" s="271"/>
      <c r="X382" s="264"/>
      <c r="Y382" s="97"/>
      <c r="Z382" s="1105">
        <f>SUM(Z384:Z388)</f>
        <v>8690000</v>
      </c>
    </row>
    <row r="383" spans="1:26" ht="15.75" customHeight="1">
      <c r="A383" s="969"/>
      <c r="B383" s="41"/>
      <c r="C383" s="182"/>
      <c r="D383" s="941"/>
      <c r="E383" s="79"/>
      <c r="F383" s="1047"/>
      <c r="G383" s="1048"/>
      <c r="H383" s="1048"/>
      <c r="I383" s="1076"/>
      <c r="J383" s="1060"/>
      <c r="K383" s="115"/>
      <c r="L383" s="54" t="s">
        <v>1392</v>
      </c>
      <c r="M383" s="1037" t="s">
        <v>1522</v>
      </c>
      <c r="N383" s="368"/>
      <c r="O383" s="217"/>
      <c r="P383" s="11"/>
      <c r="Q383" s="369"/>
      <c r="R383" s="378"/>
      <c r="S383" s="231"/>
      <c r="T383" s="231"/>
      <c r="U383" s="231"/>
      <c r="V383" s="264"/>
      <c r="W383" s="264"/>
      <c r="X383" s="264"/>
      <c r="Y383" s="97"/>
      <c r="Z383" s="1106"/>
    </row>
    <row r="384" spans="1:26" ht="15.75" customHeight="1">
      <c r="A384" s="969"/>
      <c r="B384" s="41"/>
      <c r="C384" s="182"/>
      <c r="D384" s="941"/>
      <c r="E384" s="79"/>
      <c r="F384" s="1047"/>
      <c r="G384" s="1048"/>
      <c r="H384" s="1048"/>
      <c r="I384" s="1076"/>
      <c r="J384" s="1060"/>
      <c r="K384" s="115"/>
      <c r="L384" s="54"/>
      <c r="M384" s="1037" t="s">
        <v>1523</v>
      </c>
      <c r="N384" s="372">
        <v>1000</v>
      </c>
      <c r="O384" s="10" t="s">
        <v>1389</v>
      </c>
      <c r="P384" s="11" t="s">
        <v>1419</v>
      </c>
      <c r="Q384" s="369">
        <v>110</v>
      </c>
      <c r="R384" s="378" t="s">
        <v>1397</v>
      </c>
      <c r="S384" s="231"/>
      <c r="T384" s="231"/>
      <c r="U384" s="231"/>
      <c r="V384" s="264"/>
      <c r="W384" s="264"/>
      <c r="X384" s="264"/>
      <c r="Y384" s="97" t="s">
        <v>1475</v>
      </c>
      <c r="Z384" s="395">
        <f>(N384*Q384)</f>
        <v>110000</v>
      </c>
    </row>
    <row r="385" spans="1:26" ht="15.75" customHeight="1">
      <c r="A385" s="969"/>
      <c r="B385" s="41"/>
      <c r="C385" s="182"/>
      <c r="D385" s="941"/>
      <c r="E385" s="79"/>
      <c r="F385" s="1047"/>
      <c r="G385" s="1048"/>
      <c r="H385" s="1048"/>
      <c r="I385" s="1076"/>
      <c r="J385" s="1060"/>
      <c r="K385" s="115"/>
      <c r="L385" s="54"/>
      <c r="M385" s="1037" t="s">
        <v>1524</v>
      </c>
      <c r="N385" s="385">
        <v>40000</v>
      </c>
      <c r="O385" s="10" t="s">
        <v>1389</v>
      </c>
      <c r="P385" s="11" t="s">
        <v>906</v>
      </c>
      <c r="Q385" s="364">
        <v>112</v>
      </c>
      <c r="R385" s="378" t="s">
        <v>1397</v>
      </c>
      <c r="S385" s="231"/>
      <c r="T385" s="231"/>
      <c r="U385" s="231"/>
      <c r="V385" s="264"/>
      <c r="W385" s="264"/>
      <c r="X385" s="264"/>
      <c r="Y385" s="97" t="s">
        <v>1475</v>
      </c>
      <c r="Z385" s="395">
        <f>(N385*Q385)</f>
        <v>4480000</v>
      </c>
    </row>
    <row r="386" spans="1:26" ht="15.75" customHeight="1">
      <c r="A386" s="969"/>
      <c r="B386" s="41"/>
      <c r="C386" s="182"/>
      <c r="D386" s="941"/>
      <c r="E386" s="79"/>
      <c r="F386" s="1047"/>
      <c r="G386" s="1048"/>
      <c r="H386" s="1048"/>
      <c r="I386" s="1076"/>
      <c r="J386" s="1060"/>
      <c r="K386" s="115"/>
      <c r="L386" s="54"/>
      <c r="M386" s="1037" t="s">
        <v>1428</v>
      </c>
      <c r="N386" s="368">
        <v>8000</v>
      </c>
      <c r="O386" s="10" t="s">
        <v>1389</v>
      </c>
      <c r="P386" s="11" t="s">
        <v>906</v>
      </c>
      <c r="Q386" s="369">
        <v>100</v>
      </c>
      <c r="R386" s="378" t="s">
        <v>1397</v>
      </c>
      <c r="S386" s="231"/>
      <c r="T386" s="231"/>
      <c r="U386" s="231"/>
      <c r="V386" s="264"/>
      <c r="W386" s="264"/>
      <c r="X386" s="264"/>
      <c r="Y386" s="97" t="s">
        <v>1475</v>
      </c>
      <c r="Z386" s="395">
        <f>(N386*Q386)</f>
        <v>800000</v>
      </c>
    </row>
    <row r="387" spans="1:26" ht="15.75" customHeight="1">
      <c r="A387" s="969"/>
      <c r="B387" s="41"/>
      <c r="C387" s="182"/>
      <c r="D387" s="941"/>
      <c r="E387" s="79"/>
      <c r="F387" s="1047"/>
      <c r="G387" s="1048"/>
      <c r="H387" s="1048"/>
      <c r="I387" s="1076"/>
      <c r="J387" s="1060"/>
      <c r="K387" s="115"/>
      <c r="L387" s="54"/>
      <c r="M387" s="1037" t="s">
        <v>1525</v>
      </c>
      <c r="N387" s="368">
        <v>300000</v>
      </c>
      <c r="O387" s="10" t="s">
        <v>1389</v>
      </c>
      <c r="P387" s="11" t="s">
        <v>906</v>
      </c>
      <c r="Q387" s="369">
        <v>10</v>
      </c>
      <c r="R387" s="378" t="s">
        <v>1397</v>
      </c>
      <c r="S387" s="231"/>
      <c r="T387" s="231"/>
      <c r="U387" s="231"/>
      <c r="V387" s="264"/>
      <c r="W387" s="264"/>
      <c r="X387" s="264"/>
      <c r="Y387" s="97" t="s">
        <v>1475</v>
      </c>
      <c r="Z387" s="395">
        <f>(N387*Q387)</f>
        <v>3000000</v>
      </c>
    </row>
    <row r="388" spans="1:26" ht="15.75" customHeight="1">
      <c r="A388" s="969"/>
      <c r="B388" s="41"/>
      <c r="C388" s="182"/>
      <c r="D388" s="941"/>
      <c r="E388" s="79"/>
      <c r="F388" s="943"/>
      <c r="G388" s="1079"/>
      <c r="H388" s="1079"/>
      <c r="I388" s="1078"/>
      <c r="J388" s="1066"/>
      <c r="K388" s="114"/>
      <c r="L388" s="179"/>
      <c r="M388" s="1038" t="s">
        <v>1407</v>
      </c>
      <c r="N388" s="379"/>
      <c r="O388" s="21"/>
      <c r="P388" s="22"/>
      <c r="Q388" s="380"/>
      <c r="R388" s="381"/>
      <c r="S388" s="233"/>
      <c r="T388" s="233"/>
      <c r="U388" s="233"/>
      <c r="V388" s="276"/>
      <c r="W388" s="276"/>
      <c r="X388" s="276"/>
      <c r="Y388" s="105" t="s">
        <v>1475</v>
      </c>
      <c r="Z388" s="1104">
        <v>300000</v>
      </c>
    </row>
    <row r="389" spans="1:26" ht="15.75" customHeight="1">
      <c r="A389" s="969"/>
      <c r="B389" s="41"/>
      <c r="C389" s="182"/>
      <c r="D389" s="941"/>
      <c r="E389" s="79"/>
      <c r="F389" s="1047" t="s">
        <v>1526</v>
      </c>
      <c r="G389" s="1081">
        <v>15420</v>
      </c>
      <c r="H389" s="1081">
        <f>Z389/1000</f>
        <v>17540</v>
      </c>
      <c r="I389" s="34">
        <f>(H389-G389)</f>
        <v>2120</v>
      </c>
      <c r="J389" s="132">
        <f>(H389/G389*100)-100</f>
        <v>13.74837872892347</v>
      </c>
      <c r="K389" s="115"/>
      <c r="L389" s="54"/>
      <c r="M389" s="1037"/>
      <c r="N389" s="368"/>
      <c r="O389" s="10"/>
      <c r="P389" s="11"/>
      <c r="Q389" s="369"/>
      <c r="R389" s="378"/>
      <c r="S389" s="231"/>
      <c r="T389" s="231"/>
      <c r="U389" s="231"/>
      <c r="V389" s="264"/>
      <c r="W389" s="264"/>
      <c r="X389" s="264"/>
      <c r="Y389" s="97"/>
      <c r="Z389" s="1105">
        <f>SUM(Z390:Z401)</f>
        <v>17540000</v>
      </c>
    </row>
    <row r="390" spans="1:26" ht="15.75" customHeight="1">
      <c r="A390" s="969"/>
      <c r="B390" s="41"/>
      <c r="C390" s="182"/>
      <c r="D390" s="941"/>
      <c r="E390" s="79"/>
      <c r="F390" s="1047"/>
      <c r="G390" s="1048"/>
      <c r="H390" s="1048"/>
      <c r="I390" s="1076"/>
      <c r="J390" s="1060"/>
      <c r="K390" s="115"/>
      <c r="L390" s="54" t="s">
        <v>1392</v>
      </c>
      <c r="M390" s="1037" t="s">
        <v>1527</v>
      </c>
      <c r="N390" s="368"/>
      <c r="O390" s="10"/>
      <c r="P390" s="11"/>
      <c r="Q390" s="369"/>
      <c r="R390" s="378"/>
      <c r="S390" s="231"/>
      <c r="T390" s="231"/>
      <c r="U390" s="231"/>
      <c r="V390" s="264"/>
      <c r="W390" s="264"/>
      <c r="X390" s="264"/>
      <c r="Y390" s="97"/>
      <c r="Z390" s="1106"/>
    </row>
    <row r="391" spans="1:26" ht="15.75" customHeight="1">
      <c r="A391" s="1244"/>
      <c r="D391" s="941"/>
      <c r="F391" s="1148"/>
      <c r="G391" s="1048"/>
      <c r="H391" s="1048"/>
      <c r="I391" s="1076"/>
      <c r="J391" s="1060"/>
      <c r="L391" s="182"/>
      <c r="M391" s="1037" t="s">
        <v>1428</v>
      </c>
      <c r="N391" s="368">
        <v>8000</v>
      </c>
      <c r="O391" s="10" t="s">
        <v>1389</v>
      </c>
      <c r="P391" s="11" t="s">
        <v>906</v>
      </c>
      <c r="Q391" s="369">
        <v>100</v>
      </c>
      <c r="R391" s="378" t="s">
        <v>1397</v>
      </c>
      <c r="S391" s="231"/>
      <c r="T391" s="231"/>
      <c r="U391" s="231"/>
      <c r="V391" s="264"/>
      <c r="W391" s="264"/>
      <c r="X391" s="264"/>
      <c r="Y391" s="97" t="s">
        <v>1475</v>
      </c>
      <c r="Z391" s="395">
        <f>(N391*Q391)</f>
        <v>800000</v>
      </c>
    </row>
    <row r="392" spans="1:26" ht="15.75" customHeight="1">
      <c r="A392" s="1244"/>
      <c r="D392" s="941"/>
      <c r="F392" s="1148"/>
      <c r="G392" s="1048"/>
      <c r="H392" s="1048"/>
      <c r="I392" s="1076"/>
      <c r="J392" s="1253"/>
      <c r="L392" s="182"/>
      <c r="M392" s="1037" t="s">
        <v>1528</v>
      </c>
      <c r="N392" s="385">
        <v>36000</v>
      </c>
      <c r="O392" s="10" t="s">
        <v>1389</v>
      </c>
      <c r="P392" s="11" t="s">
        <v>906</v>
      </c>
      <c r="Q392" s="364">
        <v>100</v>
      </c>
      <c r="R392" s="378" t="s">
        <v>1397</v>
      </c>
      <c r="S392" s="231"/>
      <c r="T392" s="231"/>
      <c r="U392" s="231"/>
      <c r="V392" s="264"/>
      <c r="W392" s="264"/>
      <c r="X392" s="264"/>
      <c r="Y392" s="97" t="s">
        <v>1475</v>
      </c>
      <c r="Z392" s="395">
        <f>(N392*Q392)</f>
        <v>3600000</v>
      </c>
    </row>
    <row r="393" spans="1:26" ht="15.75" customHeight="1">
      <c r="A393" s="1244"/>
      <c r="B393" s="39"/>
      <c r="D393" s="941"/>
      <c r="E393" s="995"/>
      <c r="F393" s="1047"/>
      <c r="G393" s="1048"/>
      <c r="H393" s="1048"/>
      <c r="I393" s="1076"/>
      <c r="J393" s="1253"/>
      <c r="K393" s="115"/>
      <c r="L393" s="54"/>
      <c r="M393" s="1037" t="s">
        <v>1407</v>
      </c>
      <c r="N393" s="368"/>
      <c r="O393" s="10"/>
      <c r="P393" s="11"/>
      <c r="Q393" s="369"/>
      <c r="R393" s="378"/>
      <c r="S393" s="231"/>
      <c r="T393" s="231"/>
      <c r="U393" s="231"/>
      <c r="V393" s="264"/>
      <c r="W393" s="264"/>
      <c r="X393" s="264"/>
      <c r="Y393" s="97" t="s">
        <v>1475</v>
      </c>
      <c r="Z393" s="395">
        <v>300000</v>
      </c>
    </row>
    <row r="394" spans="1:26" ht="15.75" customHeight="1">
      <c r="A394" s="1244"/>
      <c r="B394" s="41"/>
      <c r="F394" s="1047"/>
      <c r="G394" s="1048"/>
      <c r="H394" s="1048"/>
      <c r="I394" s="1076"/>
      <c r="J394" s="1060"/>
      <c r="L394" s="182" t="s">
        <v>1392</v>
      </c>
      <c r="M394" s="1037" t="s">
        <v>1529</v>
      </c>
      <c r="N394" s="368"/>
      <c r="O394" s="10"/>
      <c r="P394" s="11"/>
      <c r="Q394" s="369"/>
      <c r="R394" s="378"/>
      <c r="S394" s="231"/>
      <c r="T394" s="231"/>
      <c r="U394" s="231"/>
      <c r="V394" s="264"/>
      <c r="W394" s="264"/>
      <c r="X394" s="264"/>
      <c r="Y394" s="97"/>
      <c r="Z394" s="1106"/>
    </row>
    <row r="395" spans="1:26" ht="15.75" customHeight="1">
      <c r="A395" s="1244"/>
      <c r="B395" s="41"/>
      <c r="F395" s="1047"/>
      <c r="G395" s="1048"/>
      <c r="H395" s="1048"/>
      <c r="I395" s="1076"/>
      <c r="J395" s="1060"/>
      <c r="L395" s="182"/>
      <c r="M395" s="1037" t="s">
        <v>1428</v>
      </c>
      <c r="N395" s="368">
        <v>8000</v>
      </c>
      <c r="O395" s="10" t="s">
        <v>1389</v>
      </c>
      <c r="P395" s="11" t="s">
        <v>906</v>
      </c>
      <c r="Q395" s="369">
        <v>100</v>
      </c>
      <c r="R395" s="378" t="s">
        <v>1397</v>
      </c>
      <c r="S395" s="231"/>
      <c r="T395" s="231"/>
      <c r="U395" s="231"/>
      <c r="V395" s="264"/>
      <c r="W395" s="264"/>
      <c r="X395" s="264"/>
      <c r="Y395" s="97" t="s">
        <v>1475</v>
      </c>
      <c r="Z395" s="395">
        <f>(N395*Q395)</f>
        <v>800000</v>
      </c>
    </row>
    <row r="396" spans="1:26" ht="15.75" customHeight="1">
      <c r="A396" s="1244"/>
      <c r="B396" s="39"/>
      <c r="C396" s="182"/>
      <c r="D396" s="941"/>
      <c r="E396" s="79"/>
      <c r="F396" s="1047"/>
      <c r="G396" s="1048"/>
      <c r="H396" s="1048"/>
      <c r="I396" s="322"/>
      <c r="J396" s="1060"/>
      <c r="K396" s="997"/>
      <c r="L396" s="54"/>
      <c r="M396" s="1037" t="s">
        <v>1528</v>
      </c>
      <c r="N396" s="385">
        <v>46000</v>
      </c>
      <c r="O396" s="10" t="s">
        <v>1389</v>
      </c>
      <c r="P396" s="11" t="s">
        <v>906</v>
      </c>
      <c r="Q396" s="364">
        <v>140</v>
      </c>
      <c r="R396" s="378" t="s">
        <v>1397</v>
      </c>
      <c r="S396" s="10"/>
      <c r="T396" s="98"/>
      <c r="U396" s="364"/>
      <c r="V396" s="10"/>
      <c r="W396" s="98"/>
      <c r="X396" s="10"/>
      <c r="Y396" s="97" t="s">
        <v>1475</v>
      </c>
      <c r="Z396" s="395">
        <f>(N396*Q396)</f>
        <v>6440000</v>
      </c>
    </row>
    <row r="397" spans="1:26" ht="15.75" customHeight="1">
      <c r="A397" s="969"/>
      <c r="B397" s="41"/>
      <c r="C397" s="182"/>
      <c r="D397" s="941"/>
      <c r="E397" s="79"/>
      <c r="F397" s="1047"/>
      <c r="G397" s="1048"/>
      <c r="H397" s="1048"/>
      <c r="I397" s="322"/>
      <c r="J397" s="1060"/>
      <c r="K397" s="115"/>
      <c r="L397" s="54"/>
      <c r="M397" s="1037" t="s">
        <v>1407</v>
      </c>
      <c r="N397" s="368"/>
      <c r="O397" s="10"/>
      <c r="P397" s="11"/>
      <c r="Q397" s="369"/>
      <c r="R397" s="378"/>
      <c r="S397" s="217"/>
      <c r="T397" s="370"/>
      <c r="U397" s="369"/>
      <c r="V397" s="217"/>
      <c r="W397" s="370"/>
      <c r="X397" s="217"/>
      <c r="Y397" s="97" t="s">
        <v>1475</v>
      </c>
      <c r="Z397" s="395">
        <v>300000</v>
      </c>
    </row>
    <row r="398" spans="1:26" ht="15.75" customHeight="1">
      <c r="A398" s="969"/>
      <c r="B398" s="41"/>
      <c r="C398" s="182"/>
      <c r="D398" s="941"/>
      <c r="E398" s="79"/>
      <c r="F398" s="1047"/>
      <c r="G398" s="1048"/>
      <c r="H398" s="1048"/>
      <c r="I398" s="322"/>
      <c r="J398" s="1060"/>
      <c r="K398" s="115"/>
      <c r="L398" s="54" t="s">
        <v>1392</v>
      </c>
      <c r="M398" s="1037" t="s">
        <v>1530</v>
      </c>
      <c r="N398" s="368"/>
      <c r="O398" s="10"/>
      <c r="P398" s="11"/>
      <c r="Q398" s="369"/>
      <c r="R398" s="378"/>
      <c r="S398" s="217"/>
      <c r="T398" s="370"/>
      <c r="U398" s="369"/>
      <c r="V398" s="217"/>
      <c r="W398" s="370"/>
      <c r="X398" s="217"/>
      <c r="Y398" s="97"/>
      <c r="Z398" s="1106"/>
    </row>
    <row r="399" spans="1:26" ht="15.75" customHeight="1">
      <c r="A399" s="969"/>
      <c r="B399" s="41"/>
      <c r="C399" s="182"/>
      <c r="D399" s="941"/>
      <c r="E399" s="79"/>
      <c r="F399" s="1047"/>
      <c r="G399" s="1048"/>
      <c r="H399" s="1048"/>
      <c r="I399" s="322"/>
      <c r="J399" s="1060"/>
      <c r="K399" s="115"/>
      <c r="L399" s="54"/>
      <c r="M399" s="1037" t="s">
        <v>1428</v>
      </c>
      <c r="N399" s="368">
        <v>20000</v>
      </c>
      <c r="O399" s="10" t="s">
        <v>1389</v>
      </c>
      <c r="P399" s="11" t="s">
        <v>906</v>
      </c>
      <c r="Q399" s="369">
        <v>100</v>
      </c>
      <c r="R399" s="378" t="s">
        <v>1397</v>
      </c>
      <c r="S399" s="217"/>
      <c r="T399" s="370"/>
      <c r="U399" s="369"/>
      <c r="V399" s="217"/>
      <c r="W399" s="370"/>
      <c r="X399" s="217"/>
      <c r="Y399" s="97" t="s">
        <v>1475</v>
      </c>
      <c r="Z399" s="395">
        <f>(N399*Q399)</f>
        <v>2000000</v>
      </c>
    </row>
    <row r="400" spans="1:26" ht="15.75" customHeight="1">
      <c r="A400" s="969"/>
      <c r="B400" s="41"/>
      <c r="C400" s="182"/>
      <c r="D400" s="941"/>
      <c r="E400" s="79"/>
      <c r="F400" s="1047"/>
      <c r="G400" s="1048"/>
      <c r="H400" s="1048"/>
      <c r="I400" s="322"/>
      <c r="J400" s="1060"/>
      <c r="K400" s="115"/>
      <c r="L400" s="54"/>
      <c r="M400" s="1037" t="s">
        <v>1496</v>
      </c>
      <c r="N400" s="385">
        <v>20000</v>
      </c>
      <c r="O400" s="10" t="s">
        <v>1389</v>
      </c>
      <c r="P400" s="11" t="s">
        <v>906</v>
      </c>
      <c r="Q400" s="364">
        <v>140</v>
      </c>
      <c r="R400" s="378" t="s">
        <v>1397</v>
      </c>
      <c r="S400" s="10"/>
      <c r="T400" s="98"/>
      <c r="U400" s="364"/>
      <c r="V400" s="10"/>
      <c r="W400" s="98"/>
      <c r="X400" s="10"/>
      <c r="Y400" s="97" t="s">
        <v>1475</v>
      </c>
      <c r="Z400" s="395">
        <f>(N400*Q400)</f>
        <v>2800000</v>
      </c>
    </row>
    <row r="401" spans="1:26" ht="15.75" customHeight="1">
      <c r="A401" s="969"/>
      <c r="B401" s="41"/>
      <c r="C401" s="182"/>
      <c r="D401" s="941"/>
      <c r="E401" s="79"/>
      <c r="F401" s="1047"/>
      <c r="G401" s="1048"/>
      <c r="H401" s="1048"/>
      <c r="I401" s="322"/>
      <c r="J401" s="1060"/>
      <c r="K401" s="115"/>
      <c r="L401" s="179"/>
      <c r="M401" s="1038" t="s">
        <v>1407</v>
      </c>
      <c r="N401" s="379"/>
      <c r="O401" s="21"/>
      <c r="P401" s="22"/>
      <c r="Q401" s="380"/>
      <c r="R401" s="381"/>
      <c r="S401" s="14"/>
      <c r="T401" s="382"/>
      <c r="U401" s="380"/>
      <c r="V401" s="14"/>
      <c r="W401" s="382"/>
      <c r="X401" s="14"/>
      <c r="Y401" s="105" t="s">
        <v>1475</v>
      </c>
      <c r="Z401" s="1104">
        <v>500000</v>
      </c>
    </row>
    <row r="402" spans="1:26" ht="15.75" customHeight="1">
      <c r="A402" s="969"/>
      <c r="B402" s="41"/>
      <c r="C402" s="182"/>
      <c r="D402" s="941"/>
      <c r="E402" s="79"/>
      <c r="F402" s="946" t="s">
        <v>1531</v>
      </c>
      <c r="G402" s="1081">
        <v>45459</v>
      </c>
      <c r="H402" s="1081">
        <f>Z402/1000</f>
        <v>39650</v>
      </c>
      <c r="I402" s="33">
        <f>(H402-G402)</f>
        <v>-5809</v>
      </c>
      <c r="J402" s="134">
        <f>(H402/G402*100)-100</f>
        <v>-12.77854770232517</v>
      </c>
      <c r="K402" s="117"/>
      <c r="L402" s="242"/>
      <c r="M402" s="1016"/>
      <c r="N402" s="375"/>
      <c r="O402" s="220"/>
      <c r="P402" s="220"/>
      <c r="Q402" s="19"/>
      <c r="R402" s="19"/>
      <c r="S402" s="376"/>
      <c r="T402" s="376"/>
      <c r="U402" s="376"/>
      <c r="V402" s="271"/>
      <c r="W402" s="271"/>
      <c r="X402" s="271"/>
      <c r="Y402" s="102"/>
      <c r="Z402" s="394">
        <f>SUM(Z403:Z406)</f>
        <v>39650000</v>
      </c>
    </row>
    <row r="403" spans="1:26" ht="15.75" customHeight="1" thickBot="1">
      <c r="A403" s="969"/>
      <c r="B403" s="41"/>
      <c r="C403" s="182"/>
      <c r="D403" s="941"/>
      <c r="E403" s="973"/>
      <c r="F403" s="1047" t="s">
        <v>1532</v>
      </c>
      <c r="G403" s="1048"/>
      <c r="H403" s="1048"/>
      <c r="I403" s="1076"/>
      <c r="J403" s="1060"/>
      <c r="K403" s="115"/>
      <c r="L403" s="54" t="s">
        <v>1392</v>
      </c>
      <c r="M403" s="1037" t="s">
        <v>1533</v>
      </c>
      <c r="N403" s="368">
        <v>3000</v>
      </c>
      <c r="O403" s="10" t="s">
        <v>1389</v>
      </c>
      <c r="P403" s="11" t="s">
        <v>906</v>
      </c>
      <c r="Q403" s="369">
        <v>100</v>
      </c>
      <c r="R403" s="217" t="s">
        <v>1397</v>
      </c>
      <c r="S403" s="217" t="s">
        <v>1419</v>
      </c>
      <c r="T403" s="370">
        <v>52</v>
      </c>
      <c r="U403" s="369" t="s">
        <v>1504</v>
      </c>
      <c r="V403" s="217" t="s">
        <v>1419</v>
      </c>
      <c r="W403" s="370">
        <v>2</v>
      </c>
      <c r="X403" s="217" t="s">
        <v>1390</v>
      </c>
      <c r="Y403" s="97" t="s">
        <v>1475</v>
      </c>
      <c r="Z403" s="1106">
        <f>N403*Q403*T403*W403</f>
        <v>31200000</v>
      </c>
    </row>
    <row r="404" spans="1:26" ht="15.75" customHeight="1">
      <c r="A404" s="969"/>
      <c r="B404" s="41"/>
      <c r="C404" s="182"/>
      <c r="D404" s="941"/>
      <c r="E404" s="79"/>
      <c r="F404" s="1047" t="s">
        <v>1534</v>
      </c>
      <c r="G404" s="1048"/>
      <c r="H404" s="1048"/>
      <c r="I404" s="1076"/>
      <c r="J404" s="1060"/>
      <c r="K404" s="115"/>
      <c r="L404" s="54"/>
      <c r="M404" s="1037" t="s">
        <v>1535</v>
      </c>
      <c r="N404" s="368">
        <v>5000</v>
      </c>
      <c r="O404" s="10" t="s">
        <v>1389</v>
      </c>
      <c r="P404" s="11" t="s">
        <v>906</v>
      </c>
      <c r="Q404" s="369">
        <v>100</v>
      </c>
      <c r="R404" s="217" t="s">
        <v>1397</v>
      </c>
      <c r="S404" s="217" t="s">
        <v>1419</v>
      </c>
      <c r="T404" s="370">
        <v>7</v>
      </c>
      <c r="U404" s="369" t="s">
        <v>1390</v>
      </c>
      <c r="V404" s="217"/>
      <c r="W404" s="370"/>
      <c r="X404" s="217"/>
      <c r="Y404" s="97" t="s">
        <v>1475</v>
      </c>
      <c r="Z404" s="1106">
        <f>N404*Q404*T404</f>
        <v>3500000</v>
      </c>
    </row>
    <row r="405" spans="1:26" ht="15.75" customHeight="1">
      <c r="A405" s="969"/>
      <c r="B405" s="41"/>
      <c r="C405" s="182"/>
      <c r="D405" s="941"/>
      <c r="E405" s="79"/>
      <c r="F405" s="1047"/>
      <c r="G405" s="1048"/>
      <c r="H405" s="1048"/>
      <c r="I405" s="1076"/>
      <c r="J405" s="1060"/>
      <c r="K405" s="115"/>
      <c r="L405" s="54"/>
      <c r="M405" s="1037" t="s">
        <v>1408</v>
      </c>
      <c r="N405" s="368">
        <v>15000</v>
      </c>
      <c r="O405" s="10" t="s">
        <v>1389</v>
      </c>
      <c r="P405" s="11" t="s">
        <v>906</v>
      </c>
      <c r="Q405" s="369">
        <v>5</v>
      </c>
      <c r="R405" s="217" t="s">
        <v>1397</v>
      </c>
      <c r="S405" s="217" t="s">
        <v>1419</v>
      </c>
      <c r="T405" s="370">
        <v>2</v>
      </c>
      <c r="U405" s="369" t="s">
        <v>1390</v>
      </c>
      <c r="V405" s="217"/>
      <c r="W405" s="370"/>
      <c r="X405" s="217"/>
      <c r="Y405" s="97" t="s">
        <v>1475</v>
      </c>
      <c r="Z405" s="1106">
        <f>N405*Q405*T405</f>
        <v>150000</v>
      </c>
    </row>
    <row r="406" spans="1:26" ht="15.75" customHeight="1">
      <c r="A406" s="969"/>
      <c r="B406" s="41"/>
      <c r="C406" s="182"/>
      <c r="D406" s="941"/>
      <c r="E406" s="79"/>
      <c r="F406" s="943"/>
      <c r="G406" s="1079"/>
      <c r="H406" s="1079"/>
      <c r="I406" s="1078"/>
      <c r="J406" s="1066"/>
      <c r="K406" s="114"/>
      <c r="L406" s="179"/>
      <c r="M406" s="1038" t="s">
        <v>1407</v>
      </c>
      <c r="N406" s="379">
        <v>400000</v>
      </c>
      <c r="O406" s="21" t="s">
        <v>1389</v>
      </c>
      <c r="P406" s="22" t="s">
        <v>906</v>
      </c>
      <c r="Q406" s="380">
        <v>12</v>
      </c>
      <c r="R406" s="14" t="s">
        <v>1483</v>
      </c>
      <c r="S406" s="14"/>
      <c r="T406" s="382"/>
      <c r="U406" s="380"/>
      <c r="V406" s="14"/>
      <c r="W406" s="382"/>
      <c r="X406" s="14"/>
      <c r="Y406" s="105" t="s">
        <v>1475</v>
      </c>
      <c r="Z406" s="1104">
        <f>(N406*Q406)</f>
        <v>4800000</v>
      </c>
    </row>
    <row r="407" spans="1:26" ht="15.75" customHeight="1">
      <c r="A407" s="969"/>
      <c r="B407" s="41"/>
      <c r="C407" s="182"/>
      <c r="D407" s="941"/>
      <c r="E407" s="79"/>
      <c r="F407" s="946" t="s">
        <v>1536</v>
      </c>
      <c r="G407" s="1081">
        <v>5588</v>
      </c>
      <c r="H407" s="1081">
        <f>Z407/1000</f>
        <v>6660</v>
      </c>
      <c r="I407" s="34">
        <f>(H407-G407)</f>
        <v>1072</v>
      </c>
      <c r="J407" s="132">
        <f>(H407/G407*100)-100</f>
        <v>19.183965640658556</v>
      </c>
      <c r="K407" s="117"/>
      <c r="L407" s="242"/>
      <c r="M407" s="1016"/>
      <c r="N407" s="375"/>
      <c r="O407" s="220"/>
      <c r="P407" s="220"/>
      <c r="Q407" s="19"/>
      <c r="R407" s="19"/>
      <c r="S407" s="376"/>
      <c r="T407" s="376"/>
      <c r="U407" s="376"/>
      <c r="V407" s="271"/>
      <c r="W407" s="271"/>
      <c r="X407" s="271"/>
      <c r="Y407" s="102"/>
      <c r="Z407" s="394">
        <f>SUM(Z408:Z410)</f>
        <v>6660000</v>
      </c>
    </row>
    <row r="408" spans="1:26" ht="15.75" customHeight="1">
      <c r="A408" s="969"/>
      <c r="B408" s="41"/>
      <c r="C408" s="182"/>
      <c r="D408" s="941"/>
      <c r="E408" s="79"/>
      <c r="F408" s="1047" t="s">
        <v>1532</v>
      </c>
      <c r="G408" s="1048"/>
      <c r="H408" s="1048"/>
      <c r="I408" s="1076"/>
      <c r="J408" s="1060"/>
      <c r="K408" s="115"/>
      <c r="L408" s="54" t="s">
        <v>1392</v>
      </c>
      <c r="M408" s="1037" t="s">
        <v>1537</v>
      </c>
      <c r="N408" s="368">
        <v>3000</v>
      </c>
      <c r="O408" s="10" t="s">
        <v>1389</v>
      </c>
      <c r="P408" s="11" t="s">
        <v>906</v>
      </c>
      <c r="Q408" s="369">
        <v>30</v>
      </c>
      <c r="R408" s="217" t="s">
        <v>1397</v>
      </c>
      <c r="S408" s="217" t="s">
        <v>1419</v>
      </c>
      <c r="T408" s="370">
        <v>39</v>
      </c>
      <c r="U408" s="369" t="s">
        <v>1504</v>
      </c>
      <c r="V408" s="264"/>
      <c r="W408" s="264"/>
      <c r="X408" s="264"/>
      <c r="Y408" s="97" t="s">
        <v>1475</v>
      </c>
      <c r="Z408" s="1106">
        <f>N408*Q408*T408</f>
        <v>3510000</v>
      </c>
    </row>
    <row r="409" spans="1:26" ht="15.75" customHeight="1" thickBot="1">
      <c r="A409" s="1666"/>
      <c r="B409" s="972"/>
      <c r="C409" s="1676"/>
      <c r="D409" s="1734"/>
      <c r="E409" s="973"/>
      <c r="F409" s="984" t="s">
        <v>1534</v>
      </c>
      <c r="G409" s="1731"/>
      <c r="H409" s="1731"/>
      <c r="I409" s="1732"/>
      <c r="J409" s="1723"/>
      <c r="K409" s="977"/>
      <c r="L409" s="976"/>
      <c r="M409" s="1741" t="s">
        <v>1538</v>
      </c>
      <c r="N409" s="1742">
        <v>5000</v>
      </c>
      <c r="O409" s="899" t="s">
        <v>1389</v>
      </c>
      <c r="P409" s="900" t="s">
        <v>906</v>
      </c>
      <c r="Q409" s="1743">
        <v>30</v>
      </c>
      <c r="R409" s="903" t="s">
        <v>1397</v>
      </c>
      <c r="S409" s="903" t="s">
        <v>1419</v>
      </c>
      <c r="T409" s="1745">
        <v>13</v>
      </c>
      <c r="U409" s="1743" t="s">
        <v>1504</v>
      </c>
      <c r="V409" s="979"/>
      <c r="W409" s="979"/>
      <c r="X409" s="979"/>
      <c r="Y409" s="1632" t="s">
        <v>1475</v>
      </c>
      <c r="Z409" s="1746">
        <f>N409*Q409*T409</f>
        <v>1950000</v>
      </c>
    </row>
    <row r="410" spans="1:26" ht="15.75" customHeight="1">
      <c r="A410" s="969"/>
      <c r="B410" s="41"/>
      <c r="C410" s="182"/>
      <c r="D410" s="941"/>
      <c r="E410" s="79"/>
      <c r="F410" s="943"/>
      <c r="G410" s="1079"/>
      <c r="H410" s="1079"/>
      <c r="I410" s="1078"/>
      <c r="J410" s="1066"/>
      <c r="K410" s="114"/>
      <c r="L410" s="179"/>
      <c r="M410" s="1041" t="s">
        <v>1407</v>
      </c>
      <c r="N410" s="379">
        <v>100000</v>
      </c>
      <c r="O410" s="21" t="s">
        <v>1389</v>
      </c>
      <c r="P410" s="22" t="s">
        <v>906</v>
      </c>
      <c r="Q410" s="380">
        <v>12</v>
      </c>
      <c r="R410" s="14" t="s">
        <v>1483</v>
      </c>
      <c r="S410" s="14"/>
      <c r="T410" s="382"/>
      <c r="U410" s="380"/>
      <c r="V410" s="276"/>
      <c r="W410" s="276"/>
      <c r="X410" s="276"/>
      <c r="Y410" s="105" t="s">
        <v>1475</v>
      </c>
      <c r="Z410" s="1107">
        <f>N410*Q410</f>
        <v>1200000</v>
      </c>
    </row>
    <row r="411" spans="1:26" ht="15.75" customHeight="1">
      <c r="A411" s="969"/>
      <c r="B411" s="41"/>
      <c r="C411" s="182"/>
      <c r="D411" s="941"/>
      <c r="E411" s="79"/>
      <c r="F411" s="946" t="s">
        <v>1539</v>
      </c>
      <c r="G411" s="1081">
        <v>2800</v>
      </c>
      <c r="H411" s="1081">
        <f>Z411/1000</f>
        <v>2800</v>
      </c>
      <c r="I411" s="34">
        <f>(H411-G411)</f>
        <v>0</v>
      </c>
      <c r="J411" s="132">
        <f>(H411/G411*100)-100</f>
        <v>0</v>
      </c>
      <c r="K411" s="117"/>
      <c r="L411" s="242"/>
      <c r="M411" s="1016"/>
      <c r="N411" s="375"/>
      <c r="O411" s="220"/>
      <c r="P411" s="220"/>
      <c r="Q411" s="19"/>
      <c r="R411" s="19"/>
      <c r="S411" s="376"/>
      <c r="T411" s="376"/>
      <c r="U411" s="376"/>
      <c r="V411" s="271"/>
      <c r="W411" s="271"/>
      <c r="X411" s="271"/>
      <c r="Y411" s="102"/>
      <c r="Z411" s="1108">
        <f>SUM(Z413:Z418)</f>
        <v>2800000</v>
      </c>
    </row>
    <row r="412" spans="1:26" ht="15.75" customHeight="1">
      <c r="A412" s="969"/>
      <c r="B412" s="41"/>
      <c r="C412" s="182"/>
      <c r="D412" s="941"/>
      <c r="E412" s="79"/>
      <c r="F412" s="1047"/>
      <c r="G412" s="1048"/>
      <c r="H412" s="1048"/>
      <c r="I412" s="1076"/>
      <c r="J412" s="1060"/>
      <c r="K412" s="115"/>
      <c r="L412" s="54" t="s">
        <v>1392</v>
      </c>
      <c r="M412" s="1039" t="s">
        <v>1540</v>
      </c>
      <c r="N412" s="368"/>
      <c r="O412" s="217"/>
      <c r="P412" s="11"/>
      <c r="Q412" s="369"/>
      <c r="R412" s="217"/>
      <c r="S412" s="231"/>
      <c r="T412" s="231"/>
      <c r="U412" s="231"/>
      <c r="V412" s="264"/>
      <c r="W412" s="264"/>
      <c r="X412" s="264"/>
      <c r="Y412" s="97"/>
      <c r="Z412" s="1106"/>
    </row>
    <row r="413" spans="1:26" ht="15.75" customHeight="1">
      <c r="A413" s="969"/>
      <c r="B413" s="41"/>
      <c r="C413" s="182"/>
      <c r="D413" s="941"/>
      <c r="E413" s="79"/>
      <c r="F413" s="1047"/>
      <c r="G413" s="1048"/>
      <c r="H413" s="1048"/>
      <c r="I413" s="1076"/>
      <c r="J413" s="1060"/>
      <c r="K413" s="115"/>
      <c r="L413" s="54"/>
      <c r="M413" s="1039" t="s">
        <v>1541</v>
      </c>
      <c r="N413" s="372">
        <v>40000</v>
      </c>
      <c r="O413" s="10" t="s">
        <v>1389</v>
      </c>
      <c r="P413" s="11" t="s">
        <v>1419</v>
      </c>
      <c r="Q413" s="369">
        <v>5</v>
      </c>
      <c r="R413" s="378" t="s">
        <v>1397</v>
      </c>
      <c r="S413" s="231"/>
      <c r="T413" s="231"/>
      <c r="U413" s="231"/>
      <c r="V413" s="264"/>
      <c r="W413" s="264"/>
      <c r="X413" s="264"/>
      <c r="Y413" s="97" t="s">
        <v>1475</v>
      </c>
      <c r="Z413" s="395">
        <f>(N413*Q413)</f>
        <v>200000</v>
      </c>
    </row>
    <row r="414" spans="1:26" ht="15.75" customHeight="1">
      <c r="A414" s="969"/>
      <c r="B414" s="41"/>
      <c r="C414" s="182"/>
      <c r="D414" s="941"/>
      <c r="E414" s="79"/>
      <c r="F414" s="1047"/>
      <c r="G414" s="1048"/>
      <c r="H414" s="1048"/>
      <c r="I414" s="1076"/>
      <c r="J414" s="1060"/>
      <c r="K414" s="115"/>
      <c r="L414" s="54"/>
      <c r="M414" s="1039" t="s">
        <v>1542</v>
      </c>
      <c r="N414" s="372">
        <v>100000</v>
      </c>
      <c r="O414" s="10" t="s">
        <v>1389</v>
      </c>
      <c r="P414" s="11" t="s">
        <v>1419</v>
      </c>
      <c r="Q414" s="369">
        <v>12</v>
      </c>
      <c r="R414" s="378" t="s">
        <v>1397</v>
      </c>
      <c r="S414" s="231"/>
      <c r="T414" s="231"/>
      <c r="U414" s="231"/>
      <c r="V414" s="264"/>
      <c r="W414" s="264"/>
      <c r="X414" s="264"/>
      <c r="Y414" s="97" t="s">
        <v>1475</v>
      </c>
      <c r="Z414" s="395">
        <f>(N414*Q414)</f>
        <v>1200000</v>
      </c>
    </row>
    <row r="415" spans="1:26" ht="15.75" customHeight="1">
      <c r="A415" s="969"/>
      <c r="B415" s="41"/>
      <c r="C415" s="182"/>
      <c r="D415" s="941"/>
      <c r="E415" s="79"/>
      <c r="F415" s="1047"/>
      <c r="G415" s="1048"/>
      <c r="H415" s="1048"/>
      <c r="I415" s="1076"/>
      <c r="J415" s="1060"/>
      <c r="K415" s="115"/>
      <c r="L415" s="54"/>
      <c r="M415" s="1039" t="s">
        <v>1407</v>
      </c>
      <c r="N415" s="372"/>
      <c r="O415" s="10"/>
      <c r="P415" s="11"/>
      <c r="Q415" s="369"/>
      <c r="R415" s="378"/>
      <c r="S415" s="231"/>
      <c r="T415" s="231"/>
      <c r="U415" s="231"/>
      <c r="V415" s="264"/>
      <c r="W415" s="264"/>
      <c r="X415" s="264"/>
      <c r="Y415" s="97" t="s">
        <v>1475</v>
      </c>
      <c r="Z415" s="395">
        <v>100000</v>
      </c>
    </row>
    <row r="416" spans="1:26" ht="15.75" customHeight="1">
      <c r="A416" s="969"/>
      <c r="B416" s="41"/>
      <c r="C416" s="182"/>
      <c r="D416" s="941"/>
      <c r="E416" s="79"/>
      <c r="F416" s="1047"/>
      <c r="G416" s="1048"/>
      <c r="H416" s="1048"/>
      <c r="I416" s="1076"/>
      <c r="J416" s="1060"/>
      <c r="K416" s="115"/>
      <c r="L416" s="54" t="s">
        <v>1392</v>
      </c>
      <c r="M416" s="1039" t="s">
        <v>1543</v>
      </c>
      <c r="N416" s="368"/>
      <c r="O416" s="217"/>
      <c r="P416" s="217"/>
      <c r="Q416" s="369"/>
      <c r="R416" s="217"/>
      <c r="S416" s="231"/>
      <c r="T416" s="231"/>
      <c r="U416" s="231"/>
      <c r="V416" s="264"/>
      <c r="W416" s="264"/>
      <c r="X416" s="264"/>
      <c r="Y416" s="225"/>
      <c r="Z416" s="1106"/>
    </row>
    <row r="417" spans="1:26" ht="15.75" customHeight="1">
      <c r="A417" s="969"/>
      <c r="B417" s="41"/>
      <c r="C417" s="182"/>
      <c r="D417" s="941"/>
      <c r="E417" s="79"/>
      <c r="F417" s="1047"/>
      <c r="G417" s="1048"/>
      <c r="H417" s="1048"/>
      <c r="I417" s="1076"/>
      <c r="J417" s="1060"/>
      <c r="K417" s="115"/>
      <c r="L417" s="54"/>
      <c r="M417" s="1039" t="s">
        <v>1544</v>
      </c>
      <c r="N417" s="372">
        <v>500000</v>
      </c>
      <c r="O417" s="10" t="s">
        <v>1389</v>
      </c>
      <c r="P417" s="11" t="s">
        <v>1419</v>
      </c>
      <c r="Q417" s="369">
        <v>2</v>
      </c>
      <c r="R417" s="378" t="s">
        <v>1397</v>
      </c>
      <c r="S417" s="231"/>
      <c r="T417" s="231"/>
      <c r="U417" s="231"/>
      <c r="V417" s="264"/>
      <c r="W417" s="264"/>
      <c r="X417" s="264"/>
      <c r="Y417" s="97" t="s">
        <v>1475</v>
      </c>
      <c r="Z417" s="395">
        <f>(N417*Q417)</f>
        <v>1000000</v>
      </c>
    </row>
    <row r="418" spans="1:26" ht="15.75" customHeight="1">
      <c r="A418" s="969"/>
      <c r="B418" s="41"/>
      <c r="C418" s="182"/>
      <c r="D418" s="941"/>
      <c r="E418" s="79"/>
      <c r="F418" s="943"/>
      <c r="G418" s="1079"/>
      <c r="H418" s="1079"/>
      <c r="I418" s="1078"/>
      <c r="J418" s="1066"/>
      <c r="K418" s="114"/>
      <c r="L418" s="179"/>
      <c r="M418" s="1041" t="s">
        <v>1545</v>
      </c>
      <c r="N418" s="386">
        <v>10000</v>
      </c>
      <c r="O418" s="21" t="s">
        <v>1389</v>
      </c>
      <c r="P418" s="22" t="s">
        <v>1419</v>
      </c>
      <c r="Q418" s="380">
        <v>30</v>
      </c>
      <c r="R418" s="381" t="s">
        <v>1397</v>
      </c>
      <c r="S418" s="233"/>
      <c r="T418" s="233"/>
      <c r="U418" s="233"/>
      <c r="V418" s="276"/>
      <c r="W418" s="276"/>
      <c r="X418" s="276"/>
      <c r="Y418" s="105" t="s">
        <v>1475</v>
      </c>
      <c r="Z418" s="1104">
        <f>(N418*Q418)</f>
        <v>300000</v>
      </c>
    </row>
    <row r="419" spans="1:26" ht="15.75" customHeight="1">
      <c r="A419" s="969"/>
      <c r="B419" s="41"/>
      <c r="C419" s="182"/>
      <c r="D419" s="941"/>
      <c r="E419" s="79"/>
      <c r="F419" s="946" t="s">
        <v>1546</v>
      </c>
      <c r="G419" s="1081">
        <v>620</v>
      </c>
      <c r="H419" s="1081">
        <f>Z419/1000</f>
        <v>420</v>
      </c>
      <c r="I419" s="34">
        <f>(H419-G419)</f>
        <v>-200</v>
      </c>
      <c r="J419" s="132">
        <f>(H419/G419*100)-100</f>
        <v>-32.25806451612904</v>
      </c>
      <c r="K419" s="117"/>
      <c r="L419" s="242"/>
      <c r="M419" s="1016"/>
      <c r="N419" s="375"/>
      <c r="O419" s="220"/>
      <c r="P419" s="220"/>
      <c r="Q419" s="19"/>
      <c r="R419" s="19"/>
      <c r="S419" s="376"/>
      <c r="T419" s="376"/>
      <c r="U419" s="376"/>
      <c r="V419" s="271"/>
      <c r="W419" s="271"/>
      <c r="X419" s="271"/>
      <c r="Y419" s="102"/>
      <c r="Z419" s="394">
        <f>SUM(Z420:Z422)</f>
        <v>420000</v>
      </c>
    </row>
    <row r="420" spans="1:26" ht="15.75" customHeight="1">
      <c r="A420" s="1244"/>
      <c r="B420" s="41"/>
      <c r="D420" s="1260"/>
      <c r="F420" s="1148"/>
      <c r="G420" s="1048"/>
      <c r="H420" s="1048"/>
      <c r="I420" s="1076"/>
      <c r="J420" s="1060"/>
      <c r="L420" s="182" t="s">
        <v>1392</v>
      </c>
      <c r="M420" s="1039" t="s">
        <v>1547</v>
      </c>
      <c r="N420" s="372">
        <v>10000</v>
      </c>
      <c r="O420" s="10" t="s">
        <v>1389</v>
      </c>
      <c r="P420" s="11" t="s">
        <v>1419</v>
      </c>
      <c r="Q420" s="369">
        <v>12</v>
      </c>
      <c r="R420" s="378" t="s">
        <v>1397</v>
      </c>
      <c r="S420" s="231"/>
      <c r="T420" s="231"/>
      <c r="U420" s="231"/>
      <c r="V420" s="264"/>
      <c r="W420" s="264"/>
      <c r="X420" s="264"/>
      <c r="Y420" s="97" t="s">
        <v>1475</v>
      </c>
      <c r="Z420" s="395">
        <f>(N420*Q420)</f>
        <v>120000</v>
      </c>
    </row>
    <row r="421" spans="1:26" ht="15.75" customHeight="1">
      <c r="A421" s="1244"/>
      <c r="B421" s="41"/>
      <c r="D421" s="1260"/>
      <c r="F421" s="1148"/>
      <c r="G421" s="1048"/>
      <c r="H421" s="1048"/>
      <c r="I421" s="1076"/>
      <c r="J421" s="1060"/>
      <c r="L421" s="182"/>
      <c r="M421" s="1039" t="s">
        <v>1548</v>
      </c>
      <c r="N421" s="372">
        <v>50000</v>
      </c>
      <c r="O421" s="10" t="s">
        <v>1389</v>
      </c>
      <c r="P421" s="11" t="s">
        <v>1419</v>
      </c>
      <c r="Q421" s="369">
        <v>4</v>
      </c>
      <c r="R421" s="378" t="s">
        <v>1397</v>
      </c>
      <c r="S421" s="231"/>
      <c r="T421" s="231"/>
      <c r="U421" s="231"/>
      <c r="V421" s="264"/>
      <c r="W421" s="264"/>
      <c r="X421" s="264"/>
      <c r="Y421" s="97" t="s">
        <v>1475</v>
      </c>
      <c r="Z421" s="395">
        <f>(N421*Q421)</f>
        <v>200000</v>
      </c>
    </row>
    <row r="422" spans="1:26" ht="15.75" customHeight="1">
      <c r="A422" s="1244"/>
      <c r="B422" s="39"/>
      <c r="C422" s="182"/>
      <c r="D422" s="941"/>
      <c r="E422" s="995"/>
      <c r="F422" s="943"/>
      <c r="G422" s="1079"/>
      <c r="H422" s="1079"/>
      <c r="I422" s="1284"/>
      <c r="J422" s="1066"/>
      <c r="K422" s="998"/>
      <c r="L422" s="179"/>
      <c r="M422" s="1041" t="s">
        <v>1407</v>
      </c>
      <c r="N422" s="386"/>
      <c r="O422" s="21"/>
      <c r="P422" s="22"/>
      <c r="Q422" s="380"/>
      <c r="R422" s="381"/>
      <c r="S422" s="233"/>
      <c r="T422" s="233"/>
      <c r="U422" s="233"/>
      <c r="V422" s="276"/>
      <c r="W422" s="276"/>
      <c r="X422" s="276"/>
      <c r="Y422" s="105" t="s">
        <v>1475</v>
      </c>
      <c r="Z422" s="1104">
        <v>100000</v>
      </c>
    </row>
    <row r="423" spans="1:26" ht="15.75" customHeight="1">
      <c r="A423" s="1244"/>
      <c r="B423" s="39"/>
      <c r="C423" s="182"/>
      <c r="D423" s="941"/>
      <c r="E423" s="995"/>
      <c r="F423" s="1047" t="s">
        <v>239</v>
      </c>
      <c r="G423" s="1080">
        <v>90000</v>
      </c>
      <c r="H423" s="1081">
        <f>Z423/1000</f>
        <v>90000</v>
      </c>
      <c r="I423" s="34">
        <f>(H423-G423)</f>
        <v>0</v>
      </c>
      <c r="J423" s="132">
        <f>(H423/G423*100)-100</f>
        <v>0</v>
      </c>
      <c r="K423" s="117"/>
      <c r="L423" s="242"/>
      <c r="M423" s="1016"/>
      <c r="N423" s="375"/>
      <c r="O423" s="220"/>
      <c r="P423" s="220"/>
      <c r="Q423" s="19"/>
      <c r="R423" s="19"/>
      <c r="S423" s="376"/>
      <c r="T423" s="376"/>
      <c r="U423" s="376"/>
      <c r="V423" s="271"/>
      <c r="W423" s="271"/>
      <c r="X423" s="271"/>
      <c r="Y423" s="102"/>
      <c r="Z423" s="394">
        <f>SUM(Z424:Z425)</f>
        <v>90000000</v>
      </c>
    </row>
    <row r="424" spans="1:26" ht="15.75" customHeight="1">
      <c r="A424" s="1244"/>
      <c r="B424" s="39"/>
      <c r="C424" s="182"/>
      <c r="D424" s="941"/>
      <c r="E424" s="995"/>
      <c r="F424" s="1047"/>
      <c r="G424" s="1048"/>
      <c r="H424" s="1048"/>
      <c r="I424" s="1266"/>
      <c r="J424" s="1060"/>
      <c r="L424" s="182" t="s">
        <v>1392</v>
      </c>
      <c r="M424" s="1039" t="s">
        <v>239</v>
      </c>
      <c r="N424" s="372"/>
      <c r="O424" s="10"/>
      <c r="P424" s="11"/>
      <c r="Q424" s="369"/>
      <c r="R424" s="378"/>
      <c r="S424" s="231"/>
      <c r="T424" s="231"/>
      <c r="U424" s="231"/>
      <c r="V424" s="264"/>
      <c r="W424" s="264"/>
      <c r="X424" s="264"/>
      <c r="Y424" s="97"/>
      <c r="Z424" s="395"/>
    </row>
    <row r="425" spans="1:26" ht="15.75" customHeight="1">
      <c r="A425" s="1244"/>
      <c r="B425" s="39"/>
      <c r="C425" s="182"/>
      <c r="D425" s="941"/>
      <c r="E425" s="995"/>
      <c r="F425" s="1047"/>
      <c r="G425" s="1048"/>
      <c r="H425" s="1048"/>
      <c r="I425" s="1078"/>
      <c r="J425" s="1066"/>
      <c r="L425" s="182"/>
      <c r="M425" s="1039" t="s">
        <v>273</v>
      </c>
      <c r="N425" s="372">
        <v>62500</v>
      </c>
      <c r="O425" s="10" t="s">
        <v>1389</v>
      </c>
      <c r="P425" s="11" t="s">
        <v>1419</v>
      </c>
      <c r="Q425" s="369">
        <v>120</v>
      </c>
      <c r="R425" s="378" t="s">
        <v>1397</v>
      </c>
      <c r="S425" s="11" t="s">
        <v>1419</v>
      </c>
      <c r="T425" s="369">
        <v>12</v>
      </c>
      <c r="U425" s="378" t="s">
        <v>12</v>
      </c>
      <c r="V425" s="264"/>
      <c r="W425" s="264"/>
      <c r="X425" s="264"/>
      <c r="Y425" s="97" t="s">
        <v>1475</v>
      </c>
      <c r="Z425" s="395">
        <f>(N425*Q425*T425)</f>
        <v>90000000</v>
      </c>
    </row>
    <row r="426" spans="1:26" ht="15.75" customHeight="1">
      <c r="A426" s="1244"/>
      <c r="B426" s="39"/>
      <c r="C426" s="182"/>
      <c r="D426" s="941"/>
      <c r="E426" s="79"/>
      <c r="F426" s="946" t="s">
        <v>1549</v>
      </c>
      <c r="G426" s="1081">
        <v>700</v>
      </c>
      <c r="H426" s="1081">
        <f>Z426/1000</f>
        <v>640</v>
      </c>
      <c r="I426" s="34">
        <f>(H426-G426)</f>
        <v>-60</v>
      </c>
      <c r="J426" s="132">
        <f>(H426/G426*100)-100</f>
        <v>-8.57142857142857</v>
      </c>
      <c r="K426" s="284"/>
      <c r="L426" s="172"/>
      <c r="M426" s="1042"/>
      <c r="N426" s="387"/>
      <c r="O426" s="220"/>
      <c r="P426" s="220"/>
      <c r="Q426" s="388"/>
      <c r="R426" s="220"/>
      <c r="S426" s="220"/>
      <c r="T426" s="389"/>
      <c r="U426" s="388"/>
      <c r="V426" s="220"/>
      <c r="W426" s="389"/>
      <c r="X426" s="220"/>
      <c r="Y426" s="391"/>
      <c r="Z426" s="1108">
        <f>SUM(Z428:Z432)</f>
        <v>640000</v>
      </c>
    </row>
    <row r="427" spans="1:26" ht="15.75" customHeight="1">
      <c r="A427" s="1244"/>
      <c r="B427" s="39"/>
      <c r="C427" s="182"/>
      <c r="D427" s="941"/>
      <c r="E427" s="79"/>
      <c r="F427" s="1047"/>
      <c r="G427" s="1082"/>
      <c r="H427" s="1082"/>
      <c r="I427" s="1083"/>
      <c r="J427" s="1086"/>
      <c r="K427" s="292"/>
      <c r="L427" s="54" t="s">
        <v>1392</v>
      </c>
      <c r="M427" s="1039" t="s">
        <v>1550</v>
      </c>
      <c r="N427" s="368"/>
      <c r="O427" s="217"/>
      <c r="P427" s="217"/>
      <c r="Q427" s="369"/>
      <c r="R427" s="217"/>
      <c r="S427" s="217"/>
      <c r="T427" s="370"/>
      <c r="U427" s="369"/>
      <c r="V427" s="217"/>
      <c r="W427" s="370"/>
      <c r="X427" s="217"/>
      <c r="Y427" s="225"/>
      <c r="Z427" s="1106"/>
    </row>
    <row r="428" spans="1:26" ht="15.75" customHeight="1">
      <c r="A428" s="969"/>
      <c r="B428" s="41"/>
      <c r="C428" s="182"/>
      <c r="D428" s="941"/>
      <c r="E428" s="79"/>
      <c r="F428" s="1047"/>
      <c r="G428" s="1082"/>
      <c r="H428" s="1082"/>
      <c r="I428" s="1083"/>
      <c r="J428" s="1086"/>
      <c r="K428" s="292"/>
      <c r="L428" s="54"/>
      <c r="M428" s="1039" t="s">
        <v>1551</v>
      </c>
      <c r="N428" s="368">
        <v>5000</v>
      </c>
      <c r="O428" s="10" t="s">
        <v>1389</v>
      </c>
      <c r="P428" s="11" t="s">
        <v>906</v>
      </c>
      <c r="Q428" s="369">
        <v>3</v>
      </c>
      <c r="R428" s="217" t="s">
        <v>1397</v>
      </c>
      <c r="S428" s="217" t="s">
        <v>1419</v>
      </c>
      <c r="T428" s="370">
        <v>10</v>
      </c>
      <c r="U428" s="1574" t="s">
        <v>1483</v>
      </c>
      <c r="V428" s="217"/>
      <c r="W428" s="370"/>
      <c r="X428" s="217"/>
      <c r="Y428" s="97" t="s">
        <v>1475</v>
      </c>
      <c r="Z428" s="1106">
        <f>N428*Q428*T428</f>
        <v>150000</v>
      </c>
    </row>
    <row r="429" spans="1:26" ht="15.75" customHeight="1">
      <c r="A429" s="969"/>
      <c r="B429" s="41"/>
      <c r="C429" s="182"/>
      <c r="D429" s="941"/>
      <c r="E429" s="79"/>
      <c r="F429" s="1047"/>
      <c r="G429" s="1082"/>
      <c r="H429" s="1082"/>
      <c r="I429" s="1083"/>
      <c r="J429" s="1086"/>
      <c r="K429" s="292"/>
      <c r="L429" s="54"/>
      <c r="M429" s="1039" t="s">
        <v>1408</v>
      </c>
      <c r="N429" s="368">
        <v>15000</v>
      </c>
      <c r="O429" s="10" t="s">
        <v>1389</v>
      </c>
      <c r="P429" s="11" t="s">
        <v>906</v>
      </c>
      <c r="Q429" s="369">
        <v>6</v>
      </c>
      <c r="R429" s="217" t="s">
        <v>1397</v>
      </c>
      <c r="S429" s="217" t="s">
        <v>1419</v>
      </c>
      <c r="T429" s="370">
        <v>2</v>
      </c>
      <c r="U429" s="369" t="s">
        <v>1390</v>
      </c>
      <c r="V429" s="217"/>
      <c r="W429" s="370"/>
      <c r="X429" s="217"/>
      <c r="Y429" s="97" t="s">
        <v>1475</v>
      </c>
      <c r="Z429" s="1106">
        <f>N429*Q429*T429</f>
        <v>180000</v>
      </c>
    </row>
    <row r="430" spans="1:26" ht="15.75" customHeight="1">
      <c r="A430" s="969"/>
      <c r="B430" s="41"/>
      <c r="C430" s="182"/>
      <c r="D430" s="941"/>
      <c r="E430" s="79"/>
      <c r="F430" s="1047"/>
      <c r="G430" s="1082"/>
      <c r="H430" s="1082"/>
      <c r="I430" s="1083"/>
      <c r="J430" s="1086"/>
      <c r="K430" s="292"/>
      <c r="L430" s="54"/>
      <c r="M430" s="1039" t="s">
        <v>1552</v>
      </c>
      <c r="N430" s="368">
        <v>30000</v>
      </c>
      <c r="O430" s="10" t="s">
        <v>1389</v>
      </c>
      <c r="P430" s="11" t="s">
        <v>906</v>
      </c>
      <c r="Q430" s="369">
        <v>3</v>
      </c>
      <c r="R430" s="217" t="s">
        <v>1397</v>
      </c>
      <c r="S430" s="217"/>
      <c r="T430" s="370"/>
      <c r="U430" s="369"/>
      <c r="V430" s="217"/>
      <c r="W430" s="370"/>
      <c r="X430" s="217"/>
      <c r="Y430" s="97" t="s">
        <v>1475</v>
      </c>
      <c r="Z430" s="395">
        <f>(N430*Q430)</f>
        <v>90000</v>
      </c>
    </row>
    <row r="431" spans="1:26" ht="15.75" customHeight="1">
      <c r="A431" s="969"/>
      <c r="B431" s="41"/>
      <c r="C431" s="182"/>
      <c r="D431" s="941"/>
      <c r="E431" s="79"/>
      <c r="F431" s="1047"/>
      <c r="G431" s="1082"/>
      <c r="H431" s="1082"/>
      <c r="I431" s="1575"/>
      <c r="J431" s="1086"/>
      <c r="K431" s="292"/>
      <c r="L431" s="54"/>
      <c r="M431" s="1039" t="s">
        <v>1407</v>
      </c>
      <c r="N431" s="368"/>
      <c r="O431" s="10"/>
      <c r="P431" s="11"/>
      <c r="Q431" s="369"/>
      <c r="R431" s="217"/>
      <c r="S431" s="217"/>
      <c r="T431" s="370"/>
      <c r="U431" s="369"/>
      <c r="V431" s="217"/>
      <c r="W431" s="370"/>
      <c r="X431" s="217"/>
      <c r="Y431" s="97" t="s">
        <v>1475</v>
      </c>
      <c r="Z431" s="1106">
        <v>100000</v>
      </c>
    </row>
    <row r="432" spans="1:26" ht="15.75" customHeight="1">
      <c r="A432" s="969"/>
      <c r="B432" s="41"/>
      <c r="F432" s="943"/>
      <c r="G432" s="1084"/>
      <c r="H432" s="1084"/>
      <c r="I432" s="1576"/>
      <c r="J432" s="1087"/>
      <c r="K432" s="397"/>
      <c r="L432" s="179" t="s">
        <v>1392</v>
      </c>
      <c r="M432" s="1041" t="s">
        <v>1553</v>
      </c>
      <c r="N432" s="379">
        <v>30000</v>
      </c>
      <c r="O432" s="21" t="s">
        <v>1389</v>
      </c>
      <c r="P432" s="22" t="s">
        <v>906</v>
      </c>
      <c r="Q432" s="380">
        <v>4</v>
      </c>
      <c r="R432" s="14" t="s">
        <v>1397</v>
      </c>
      <c r="S432" s="14" t="s">
        <v>1419</v>
      </c>
      <c r="T432" s="382">
        <v>1</v>
      </c>
      <c r="U432" s="380" t="s">
        <v>1390</v>
      </c>
      <c r="V432" s="14"/>
      <c r="W432" s="382"/>
      <c r="X432" s="14"/>
      <c r="Y432" s="105" t="s">
        <v>1475</v>
      </c>
      <c r="Z432" s="1107">
        <f>N432*Q432*T432</f>
        <v>120000</v>
      </c>
    </row>
    <row r="433" spans="1:26" ht="15.75" customHeight="1">
      <c r="A433" s="1244"/>
      <c r="B433" s="41"/>
      <c r="F433" s="1047" t="s">
        <v>1554</v>
      </c>
      <c r="G433" s="1082">
        <v>1820</v>
      </c>
      <c r="H433" s="1082">
        <f>Z433/1000</f>
        <v>2300</v>
      </c>
      <c r="I433" s="34">
        <f>(H433-G433)</f>
        <v>480</v>
      </c>
      <c r="J433" s="132">
        <f>(H433/G433*100)-100</f>
        <v>26.373626373626365</v>
      </c>
      <c r="L433" s="229"/>
      <c r="M433" s="1028"/>
      <c r="N433" s="230"/>
      <c r="O433" s="217"/>
      <c r="P433" s="217"/>
      <c r="Q433" s="11"/>
      <c r="R433" s="11"/>
      <c r="S433" s="231"/>
      <c r="T433" s="231"/>
      <c r="U433" s="231"/>
      <c r="V433" s="264"/>
      <c r="W433" s="264"/>
      <c r="X433" s="264"/>
      <c r="Y433" s="97"/>
      <c r="Z433" s="915">
        <f>SUM(Z434:Z436)</f>
        <v>2300000</v>
      </c>
    </row>
    <row r="434" spans="1:26" ht="15.75" customHeight="1">
      <c r="A434" s="1244"/>
      <c r="B434" s="41"/>
      <c r="F434" s="1047"/>
      <c r="G434" s="1048"/>
      <c r="H434" s="1048"/>
      <c r="I434" s="1076"/>
      <c r="J434" s="1060"/>
      <c r="L434" s="182" t="s">
        <v>1392</v>
      </c>
      <c r="M434" s="1039" t="s">
        <v>1555</v>
      </c>
      <c r="N434" s="372">
        <v>100000</v>
      </c>
      <c r="O434" s="10" t="s">
        <v>1389</v>
      </c>
      <c r="P434" s="11" t="s">
        <v>1419</v>
      </c>
      <c r="Q434" s="369">
        <v>12</v>
      </c>
      <c r="R434" s="378" t="s">
        <v>1483</v>
      </c>
      <c r="S434" s="231"/>
      <c r="T434" s="231"/>
      <c r="U434" s="231"/>
      <c r="V434" s="264"/>
      <c r="W434" s="264"/>
      <c r="X434" s="264"/>
      <c r="Y434" s="97" t="s">
        <v>1475</v>
      </c>
      <c r="Z434" s="395">
        <f>(N434*Q434)</f>
        <v>1200000</v>
      </c>
    </row>
    <row r="435" spans="1:26" ht="15.75" customHeight="1">
      <c r="A435" s="1244"/>
      <c r="B435" s="41"/>
      <c r="C435" s="182"/>
      <c r="D435" s="941"/>
      <c r="E435" s="79"/>
      <c r="F435" s="1047"/>
      <c r="G435" s="1048"/>
      <c r="H435" s="1048"/>
      <c r="I435" s="1266"/>
      <c r="J435" s="1060"/>
      <c r="K435" s="115"/>
      <c r="L435" s="54"/>
      <c r="M435" s="1039" t="s">
        <v>1556</v>
      </c>
      <c r="N435" s="372">
        <v>100000</v>
      </c>
      <c r="O435" s="10" t="s">
        <v>1389</v>
      </c>
      <c r="P435" s="11" t="s">
        <v>1419</v>
      </c>
      <c r="Q435" s="369">
        <v>6</v>
      </c>
      <c r="R435" s="378" t="s">
        <v>1390</v>
      </c>
      <c r="S435" s="231"/>
      <c r="T435" s="231"/>
      <c r="U435" s="231"/>
      <c r="V435" s="264"/>
      <c r="W435" s="264"/>
      <c r="X435" s="264"/>
      <c r="Y435" s="97" t="s">
        <v>1475</v>
      </c>
      <c r="Z435" s="395">
        <f>(N435*Q435)</f>
        <v>600000</v>
      </c>
    </row>
    <row r="436" spans="1:26" ht="15.75" customHeight="1">
      <c r="A436" s="969"/>
      <c r="B436" s="41"/>
      <c r="C436" s="182"/>
      <c r="D436" s="941"/>
      <c r="E436" s="79"/>
      <c r="F436" s="943"/>
      <c r="G436" s="1079"/>
      <c r="H436" s="1079"/>
      <c r="I436" s="1078"/>
      <c r="J436" s="1066"/>
      <c r="K436" s="396"/>
      <c r="L436" s="179"/>
      <c r="M436" s="1041" t="s">
        <v>1407</v>
      </c>
      <c r="N436" s="386"/>
      <c r="O436" s="21"/>
      <c r="P436" s="22"/>
      <c r="Q436" s="380"/>
      <c r="R436" s="381"/>
      <c r="S436" s="233"/>
      <c r="T436" s="233"/>
      <c r="U436" s="233"/>
      <c r="V436" s="276"/>
      <c r="W436" s="276"/>
      <c r="X436" s="276"/>
      <c r="Y436" s="105" t="s">
        <v>1475</v>
      </c>
      <c r="Z436" s="1104">
        <v>500000</v>
      </c>
    </row>
    <row r="437" spans="1:26" ht="15.75" customHeight="1">
      <c r="A437" s="969"/>
      <c r="B437" s="41"/>
      <c r="C437" s="182"/>
      <c r="D437" s="941"/>
      <c r="E437" s="79"/>
      <c r="F437" s="946" t="s">
        <v>1557</v>
      </c>
      <c r="G437" s="1081">
        <v>876</v>
      </c>
      <c r="H437" s="1081">
        <f>Z437/1000</f>
        <v>976</v>
      </c>
      <c r="I437" s="34">
        <f>(H437-G437)</f>
        <v>100</v>
      </c>
      <c r="J437" s="132">
        <f>(H437/G437*100)-100</f>
        <v>11.415525114155244</v>
      </c>
      <c r="K437" s="284"/>
      <c r="L437" s="172"/>
      <c r="M437" s="1042"/>
      <c r="N437" s="387"/>
      <c r="O437" s="220"/>
      <c r="P437" s="220"/>
      <c r="Q437" s="388"/>
      <c r="R437" s="220"/>
      <c r="S437" s="220"/>
      <c r="T437" s="389"/>
      <c r="U437" s="388"/>
      <c r="V437" s="271"/>
      <c r="W437" s="271"/>
      <c r="X437" s="271"/>
      <c r="Y437" s="391"/>
      <c r="Z437" s="1108">
        <f>SUM(Z438:Z439)</f>
        <v>976000</v>
      </c>
    </row>
    <row r="438" spans="1:26" ht="15.75" customHeight="1" thickBot="1">
      <c r="A438" s="1666"/>
      <c r="B438" s="972"/>
      <c r="C438" s="1676"/>
      <c r="D438" s="1734"/>
      <c r="E438" s="973"/>
      <c r="F438" s="984"/>
      <c r="G438" s="1748"/>
      <c r="H438" s="1748"/>
      <c r="I438" s="1749"/>
      <c r="J438" s="1750"/>
      <c r="K438" s="1751"/>
      <c r="L438" s="976" t="s">
        <v>1392</v>
      </c>
      <c r="M438" s="1752" t="s">
        <v>1551</v>
      </c>
      <c r="N438" s="1742">
        <v>8000</v>
      </c>
      <c r="O438" s="899" t="s">
        <v>1389</v>
      </c>
      <c r="P438" s="900" t="s">
        <v>906</v>
      </c>
      <c r="Q438" s="1743">
        <v>6</v>
      </c>
      <c r="R438" s="903" t="s">
        <v>1397</v>
      </c>
      <c r="S438" s="903" t="s">
        <v>1419</v>
      </c>
      <c r="T438" s="1745">
        <v>12</v>
      </c>
      <c r="U438" s="1743" t="s">
        <v>1390</v>
      </c>
      <c r="V438" s="979"/>
      <c r="W438" s="979"/>
      <c r="X438" s="979"/>
      <c r="Y438" s="1632" t="s">
        <v>1475</v>
      </c>
      <c r="Z438" s="1746">
        <f>N438*Q438*T438</f>
        <v>576000</v>
      </c>
    </row>
    <row r="439" spans="1:26" ht="15.75" customHeight="1">
      <c r="A439" s="1244"/>
      <c r="B439" s="612"/>
      <c r="C439" s="182"/>
      <c r="D439" s="1046"/>
      <c r="E439" s="79"/>
      <c r="F439" s="943"/>
      <c r="G439" s="1084"/>
      <c r="H439" s="1084"/>
      <c r="I439" s="1085"/>
      <c r="J439" s="1087"/>
      <c r="K439" s="397"/>
      <c r="L439" s="179"/>
      <c r="M439" s="1041" t="s">
        <v>1407</v>
      </c>
      <c r="N439" s="379"/>
      <c r="O439" s="21"/>
      <c r="P439" s="22"/>
      <c r="Q439" s="380"/>
      <c r="R439" s="14"/>
      <c r="S439" s="14"/>
      <c r="T439" s="382"/>
      <c r="U439" s="380"/>
      <c r="V439" s="276"/>
      <c r="W439" s="276"/>
      <c r="X439" s="276"/>
      <c r="Y439" s="105" t="s">
        <v>1475</v>
      </c>
      <c r="Z439" s="1107">
        <v>400000</v>
      </c>
    </row>
    <row r="440" spans="1:26" ht="15.75" customHeight="1">
      <c r="A440" s="1244"/>
      <c r="B440" s="39" t="s">
        <v>969</v>
      </c>
      <c r="C440" s="15">
        <v>43</v>
      </c>
      <c r="D440" s="797" t="s">
        <v>103</v>
      </c>
      <c r="E440" s="1976" t="s">
        <v>905</v>
      </c>
      <c r="F440" s="1972"/>
      <c r="G440" s="1055">
        <f>SUM(G441:G453)</f>
        <v>22455</v>
      </c>
      <c r="H440" s="1055">
        <f>SUM(H441,H445,H452)</f>
        <v>17630</v>
      </c>
      <c r="I440" s="1056">
        <f>(H440-G440)</f>
        <v>-4825</v>
      </c>
      <c r="J440" s="1066">
        <f>(H440/G440*100)-100</f>
        <v>-21.487419283010468</v>
      </c>
      <c r="K440" s="116"/>
      <c r="L440" s="165"/>
      <c r="M440" s="1011"/>
      <c r="N440" s="108"/>
      <c r="O440" s="125"/>
      <c r="P440" s="23"/>
      <c r="Q440" s="156"/>
      <c r="R440" s="37"/>
      <c r="S440" s="125"/>
      <c r="T440" s="108"/>
      <c r="U440" s="208"/>
      <c r="V440" s="125"/>
      <c r="W440" s="108"/>
      <c r="X440" s="125"/>
      <c r="Y440" s="36"/>
      <c r="Z440" s="1092"/>
    </row>
    <row r="441" spans="1:26" ht="15.75" customHeight="1">
      <c r="A441" s="1244"/>
      <c r="B441" s="39"/>
      <c r="C441" s="182"/>
      <c r="D441" s="940"/>
      <c r="E441" s="79"/>
      <c r="F441" s="1047" t="s">
        <v>991</v>
      </c>
      <c r="G441" s="1070">
        <v>2100</v>
      </c>
      <c r="H441" s="1058">
        <f>Z441/1000</f>
        <v>2100</v>
      </c>
      <c r="I441" s="1059">
        <f>(H441-G441)</f>
        <v>0</v>
      </c>
      <c r="J441" s="1065">
        <f>(H441/G441*100)-100</f>
        <v>0</v>
      </c>
      <c r="K441" s="117"/>
      <c r="L441" s="242"/>
      <c r="M441" s="1031"/>
      <c r="N441" s="265"/>
      <c r="O441" s="266"/>
      <c r="P441" s="61"/>
      <c r="Q441" s="267"/>
      <c r="R441" s="267"/>
      <c r="S441" s="268"/>
      <c r="T441" s="269"/>
      <c r="U441" s="201"/>
      <c r="V441" s="267"/>
      <c r="W441" s="533"/>
      <c r="X441" s="271"/>
      <c r="Y441" s="266"/>
      <c r="Z441" s="1093">
        <f>SUM(Z442:Z444)</f>
        <v>2100000</v>
      </c>
    </row>
    <row r="442" spans="1:26" ht="15.75" customHeight="1">
      <c r="A442" s="969"/>
      <c r="B442" s="41"/>
      <c r="C442" s="182"/>
      <c r="D442" s="941"/>
      <c r="E442" s="79"/>
      <c r="F442" s="1047"/>
      <c r="G442" s="1071"/>
      <c r="H442" s="1048"/>
      <c r="I442" s="1076"/>
      <c r="J442" s="1060"/>
      <c r="K442" s="115"/>
      <c r="L442" s="229" t="s">
        <v>944</v>
      </c>
      <c r="M442" s="1021" t="s">
        <v>991</v>
      </c>
      <c r="N442" s="230"/>
      <c r="O442" s="217"/>
      <c r="P442" s="217"/>
      <c r="Q442" s="11"/>
      <c r="R442" s="11"/>
      <c r="S442" s="231"/>
      <c r="T442" s="231"/>
      <c r="U442" s="231"/>
      <c r="V442" s="264"/>
      <c r="W442" s="264"/>
      <c r="X442" s="264"/>
      <c r="Y442" s="219"/>
      <c r="Z442" s="1101"/>
    </row>
    <row r="443" spans="1:26" ht="15.75" customHeight="1">
      <c r="A443" s="969"/>
      <c r="B443" s="41"/>
      <c r="C443" s="182"/>
      <c r="D443" s="941"/>
      <c r="E443" s="79"/>
      <c r="F443" s="1047"/>
      <c r="G443" s="1071"/>
      <c r="H443" s="1048"/>
      <c r="I443" s="1076"/>
      <c r="J443" s="1060"/>
      <c r="K443" s="115"/>
      <c r="L443" s="229"/>
      <c r="M443" s="1021" t="s">
        <v>950</v>
      </c>
      <c r="N443" s="230">
        <v>23000</v>
      </c>
      <c r="O443" s="217" t="s">
        <v>927</v>
      </c>
      <c r="P443" s="11" t="s">
        <v>906</v>
      </c>
      <c r="Q443" s="11">
        <v>30</v>
      </c>
      <c r="R443" s="11" t="s">
        <v>981</v>
      </c>
      <c r="S443" s="11" t="s">
        <v>906</v>
      </c>
      <c r="T443" s="231">
        <v>2</v>
      </c>
      <c r="U443" s="231" t="s">
        <v>973</v>
      </c>
      <c r="V443" s="248"/>
      <c r="W443" s="264"/>
      <c r="X443" s="264"/>
      <c r="Y443" s="10" t="s">
        <v>919</v>
      </c>
      <c r="Z443" s="1101">
        <f>N443*Q443*T443</f>
        <v>1380000</v>
      </c>
    </row>
    <row r="444" spans="1:26" ht="15.75" customHeight="1">
      <c r="A444" s="969"/>
      <c r="B444" s="41"/>
      <c r="C444" s="182"/>
      <c r="D444" s="941"/>
      <c r="E444" s="79"/>
      <c r="F444" s="1047"/>
      <c r="G444" s="1071"/>
      <c r="H444" s="1048"/>
      <c r="I444" s="1076"/>
      <c r="J444" s="1060"/>
      <c r="K444" s="115"/>
      <c r="L444" s="229"/>
      <c r="M444" s="1015" t="s">
        <v>948</v>
      </c>
      <c r="N444" s="232">
        <v>30000</v>
      </c>
      <c r="O444" s="14" t="s">
        <v>927</v>
      </c>
      <c r="P444" s="22" t="s">
        <v>906</v>
      </c>
      <c r="Q444" s="22">
        <v>12</v>
      </c>
      <c r="R444" s="22" t="s">
        <v>945</v>
      </c>
      <c r="S444" s="22" t="s">
        <v>906</v>
      </c>
      <c r="T444" s="233">
        <v>2</v>
      </c>
      <c r="U444" s="233" t="s">
        <v>973</v>
      </c>
      <c r="V444" s="264"/>
      <c r="W444" s="264"/>
      <c r="X444" s="264"/>
      <c r="Y444" s="10" t="s">
        <v>919</v>
      </c>
      <c r="Z444" s="1101">
        <f>N444*Q444*T444</f>
        <v>720000</v>
      </c>
    </row>
    <row r="445" spans="1:26" ht="15.75" customHeight="1">
      <c r="A445" s="969"/>
      <c r="B445" s="41"/>
      <c r="C445" s="182"/>
      <c r="D445" s="940"/>
      <c r="E445" s="79"/>
      <c r="F445" s="946" t="s">
        <v>992</v>
      </c>
      <c r="G445" s="1070">
        <v>4880</v>
      </c>
      <c r="H445" s="1058">
        <f>Z445/1000</f>
        <v>6830</v>
      </c>
      <c r="I445" s="1059">
        <f>(H445-G445)</f>
        <v>1950</v>
      </c>
      <c r="J445" s="1065">
        <f>(H445/G445*100)-100</f>
        <v>39.959016393442624</v>
      </c>
      <c r="K445" s="117"/>
      <c r="L445" s="242"/>
      <c r="M445" s="1031"/>
      <c r="N445" s="265"/>
      <c r="O445" s="266"/>
      <c r="P445" s="61"/>
      <c r="Q445" s="267"/>
      <c r="R445" s="267"/>
      <c r="S445" s="268"/>
      <c r="T445" s="269"/>
      <c r="U445" s="201"/>
      <c r="V445" s="267"/>
      <c r="W445" s="533"/>
      <c r="X445" s="271"/>
      <c r="Y445" s="266"/>
      <c r="Z445" s="1093">
        <f>SUM(Z446:Z451)</f>
        <v>6830000</v>
      </c>
    </row>
    <row r="446" spans="1:26" ht="15.75" customHeight="1">
      <c r="A446" s="969"/>
      <c r="B446" s="41"/>
      <c r="C446" s="182"/>
      <c r="D446" s="941"/>
      <c r="E446" s="79"/>
      <c r="F446" s="1047"/>
      <c r="G446" s="1071"/>
      <c r="H446" s="1048"/>
      <c r="I446" s="1076"/>
      <c r="J446" s="1060"/>
      <c r="K446" s="115"/>
      <c r="L446" s="229" t="s">
        <v>944</v>
      </c>
      <c r="M446" s="1021" t="s">
        <v>992</v>
      </c>
      <c r="N446" s="230"/>
      <c r="O446" s="217"/>
      <c r="P446" s="11"/>
      <c r="Q446" s="11"/>
      <c r="R446" s="11"/>
      <c r="S446" s="231"/>
      <c r="T446" s="231"/>
      <c r="U446" s="231"/>
      <c r="V446" s="264"/>
      <c r="W446" s="264"/>
      <c r="X446" s="264"/>
      <c r="Y446" s="219"/>
      <c r="Z446" s="1101"/>
    </row>
    <row r="447" spans="1:26" ht="15.75" customHeight="1">
      <c r="A447" s="969"/>
      <c r="B447" s="41"/>
      <c r="C447" s="182"/>
      <c r="D447" s="941"/>
      <c r="E447" s="79"/>
      <c r="F447" s="1047"/>
      <c r="G447" s="1071"/>
      <c r="H447" s="1048"/>
      <c r="I447" s="1076"/>
      <c r="J447" s="1060"/>
      <c r="K447" s="115"/>
      <c r="L447" s="229"/>
      <c r="M447" s="1021" t="s">
        <v>950</v>
      </c>
      <c r="N447" s="230">
        <v>30000</v>
      </c>
      <c r="O447" s="217" t="s">
        <v>927</v>
      </c>
      <c r="P447" s="11" t="s">
        <v>906</v>
      </c>
      <c r="Q447" s="11">
        <v>13</v>
      </c>
      <c r="R447" s="11" t="s">
        <v>945</v>
      </c>
      <c r="S447" s="11" t="s">
        <v>906</v>
      </c>
      <c r="T447" s="231">
        <v>2</v>
      </c>
      <c r="U447" s="231" t="s">
        <v>972</v>
      </c>
      <c r="V447" s="248"/>
      <c r="W447" s="264"/>
      <c r="X447" s="264"/>
      <c r="Y447" s="10" t="s">
        <v>919</v>
      </c>
      <c r="Z447" s="1101">
        <f>N447*Q447*T447</f>
        <v>780000</v>
      </c>
    </row>
    <row r="448" spans="1:26" ht="15.75" customHeight="1">
      <c r="A448" s="969"/>
      <c r="B448" s="41"/>
      <c r="C448" s="182"/>
      <c r="D448" s="941"/>
      <c r="E448" s="79"/>
      <c r="F448" s="1047"/>
      <c r="G448" s="1071"/>
      <c r="H448" s="1048"/>
      <c r="I448" s="1076"/>
      <c r="J448" s="1060"/>
      <c r="K448" s="115"/>
      <c r="L448" s="229"/>
      <c r="M448" s="1021"/>
      <c r="N448" s="230">
        <v>45000</v>
      </c>
      <c r="O448" s="217" t="s">
        <v>1</v>
      </c>
      <c r="P448" s="11" t="s">
        <v>906</v>
      </c>
      <c r="Q448" s="11">
        <v>13</v>
      </c>
      <c r="R448" s="11" t="s">
        <v>2</v>
      </c>
      <c r="S448" s="11" t="s">
        <v>906</v>
      </c>
      <c r="T448" s="231">
        <v>10</v>
      </c>
      <c r="U448" s="231" t="s">
        <v>12</v>
      </c>
      <c r="V448" s="248"/>
      <c r="W448" s="264"/>
      <c r="X448" s="264"/>
      <c r="Y448" s="10" t="s">
        <v>26</v>
      </c>
      <c r="Z448" s="1101">
        <f>N448*Q448*T448</f>
        <v>5850000</v>
      </c>
    </row>
    <row r="449" spans="1:26" ht="15.75" customHeight="1">
      <c r="A449" s="969"/>
      <c r="B449" s="41"/>
      <c r="C449" s="182"/>
      <c r="D449" s="941"/>
      <c r="E449" s="79"/>
      <c r="F449" s="1047"/>
      <c r="G449" s="1071"/>
      <c r="H449" s="1048"/>
      <c r="I449" s="1076"/>
      <c r="J449" s="1060"/>
      <c r="K449" s="115"/>
      <c r="L449" s="229"/>
      <c r="M449" s="1021" t="s">
        <v>948</v>
      </c>
      <c r="N449" s="230">
        <v>10000</v>
      </c>
      <c r="O449" s="217" t="s">
        <v>927</v>
      </c>
      <c r="P449" s="11" t="s">
        <v>906</v>
      </c>
      <c r="Q449" s="11">
        <v>12</v>
      </c>
      <c r="R449" s="11" t="s">
        <v>972</v>
      </c>
      <c r="S449" s="231"/>
      <c r="T449" s="231"/>
      <c r="U449" s="231"/>
      <c r="V449" s="264"/>
      <c r="W449" s="264"/>
      <c r="X449" s="264"/>
      <c r="Y449" s="10" t="s">
        <v>919</v>
      </c>
      <c r="Z449" s="1101">
        <f>N449*Q449</f>
        <v>120000</v>
      </c>
    </row>
    <row r="450" spans="1:26" ht="15.75" customHeight="1">
      <c r="A450" s="969"/>
      <c r="B450" s="41"/>
      <c r="C450" s="182"/>
      <c r="D450" s="941"/>
      <c r="E450" s="79"/>
      <c r="F450" s="1047"/>
      <c r="G450" s="1071"/>
      <c r="H450" s="1048"/>
      <c r="I450" s="1266"/>
      <c r="J450" s="1060"/>
      <c r="K450" s="115"/>
      <c r="L450" s="229" t="s">
        <v>944</v>
      </c>
      <c r="M450" s="1028" t="s">
        <v>947</v>
      </c>
      <c r="N450" s="230">
        <v>15000</v>
      </c>
      <c r="O450" s="217" t="s">
        <v>927</v>
      </c>
      <c r="P450" s="11" t="s">
        <v>906</v>
      </c>
      <c r="Q450" s="11">
        <v>2</v>
      </c>
      <c r="R450" s="11" t="s">
        <v>946</v>
      </c>
      <c r="S450" s="231"/>
      <c r="T450" s="231"/>
      <c r="U450" s="231"/>
      <c r="V450" s="264"/>
      <c r="W450" s="264"/>
      <c r="X450" s="264"/>
      <c r="Y450" s="10" t="s">
        <v>919</v>
      </c>
      <c r="Z450" s="1101">
        <f>N450*Q450</f>
        <v>30000</v>
      </c>
    </row>
    <row r="451" spans="1:26" ht="15.75" customHeight="1">
      <c r="A451" s="1244"/>
      <c r="B451" s="41"/>
      <c r="D451" s="1260"/>
      <c r="F451" s="1149"/>
      <c r="G451" s="1077"/>
      <c r="H451" s="1079"/>
      <c r="I451" s="1078"/>
      <c r="J451" s="1066"/>
      <c r="K451" s="1257"/>
      <c r="L451" s="249"/>
      <c r="M451" s="1286" t="s">
        <v>963</v>
      </c>
      <c r="N451" s="232">
        <v>50000</v>
      </c>
      <c r="O451" s="14" t="s">
        <v>927</v>
      </c>
      <c r="P451" s="22" t="s">
        <v>906</v>
      </c>
      <c r="Q451" s="22">
        <v>1</v>
      </c>
      <c r="R451" s="22" t="s">
        <v>946</v>
      </c>
      <c r="S451" s="233"/>
      <c r="T451" s="233"/>
      <c r="U451" s="233"/>
      <c r="V451" s="276"/>
      <c r="W451" s="276"/>
      <c r="X451" s="276"/>
      <c r="Y451" s="21" t="s">
        <v>919</v>
      </c>
      <c r="Z451" s="1103">
        <f>N451*Q451</f>
        <v>50000</v>
      </c>
    </row>
    <row r="452" spans="1:26" ht="15.75" customHeight="1">
      <c r="A452" s="1244"/>
      <c r="B452" s="41"/>
      <c r="D452" s="794"/>
      <c r="F452" s="1148" t="s">
        <v>993</v>
      </c>
      <c r="G452" s="1071">
        <v>15475</v>
      </c>
      <c r="H452" s="1061">
        <f>Z452/1000</f>
        <v>8700</v>
      </c>
      <c r="I452" s="1063">
        <f>(H452-G452)</f>
        <v>-6775</v>
      </c>
      <c r="J452" s="1060">
        <f>(H452/G452*100)-100</f>
        <v>-43.780290791599356</v>
      </c>
      <c r="L452" s="229"/>
      <c r="M452" s="1285"/>
      <c r="N452" s="260"/>
      <c r="O452" s="219"/>
      <c r="P452" s="58"/>
      <c r="Q452" s="261"/>
      <c r="R452" s="261"/>
      <c r="S452" s="262"/>
      <c r="T452" s="263"/>
      <c r="U452" s="202"/>
      <c r="V452" s="261"/>
      <c r="W452" s="1283"/>
      <c r="X452" s="264"/>
      <c r="Y452" s="219"/>
      <c r="Z452" s="1098">
        <f>SUM(Z453:Z462)</f>
        <v>8700000</v>
      </c>
    </row>
    <row r="453" spans="1:26" ht="15.75" customHeight="1">
      <c r="A453" s="1244"/>
      <c r="B453" s="41"/>
      <c r="D453" s="1260"/>
      <c r="F453" s="1148"/>
      <c r="G453" s="1071"/>
      <c r="H453" s="1048"/>
      <c r="I453" s="1076"/>
      <c r="J453" s="1060"/>
      <c r="L453" s="229" t="s">
        <v>944</v>
      </c>
      <c r="M453" s="1028" t="s">
        <v>993</v>
      </c>
      <c r="N453" s="230"/>
      <c r="O453" s="217"/>
      <c r="P453" s="11"/>
      <c r="Q453" s="11"/>
      <c r="R453" s="11"/>
      <c r="S453" s="231"/>
      <c r="T453" s="231"/>
      <c r="U453" s="231"/>
      <c r="V453" s="231"/>
      <c r="W453" s="264"/>
      <c r="X453" s="264"/>
      <c r="Y453" s="219"/>
      <c r="Z453" s="1101"/>
    </row>
    <row r="454" spans="1:26" ht="15.75" customHeight="1">
      <c r="A454" s="969"/>
      <c r="B454" s="41"/>
      <c r="C454" s="182"/>
      <c r="D454" s="941"/>
      <c r="E454" s="995"/>
      <c r="F454" s="1047"/>
      <c r="G454" s="1071"/>
      <c r="H454" s="1048"/>
      <c r="I454" s="1266"/>
      <c r="J454" s="1060"/>
      <c r="K454" s="115"/>
      <c r="L454" s="229"/>
      <c r="M454" s="1028" t="s">
        <v>994</v>
      </c>
      <c r="N454" s="230">
        <v>60000</v>
      </c>
      <c r="O454" s="217" t="s">
        <v>927</v>
      </c>
      <c r="P454" s="11" t="s">
        <v>906</v>
      </c>
      <c r="Q454" s="11">
        <v>8</v>
      </c>
      <c r="R454" s="11" t="s">
        <v>945</v>
      </c>
      <c r="S454" s="11" t="s">
        <v>906</v>
      </c>
      <c r="T454" s="231">
        <v>12</v>
      </c>
      <c r="U454" s="231" t="s">
        <v>972</v>
      </c>
      <c r="V454" s="231"/>
      <c r="W454" s="264"/>
      <c r="X454" s="264"/>
      <c r="Y454" s="10" t="s">
        <v>919</v>
      </c>
      <c r="Z454" s="1101">
        <f>N454*Q454*T454</f>
        <v>5760000</v>
      </c>
    </row>
    <row r="455" spans="1:26" ht="15.75" customHeight="1">
      <c r="A455" s="969"/>
      <c r="B455" s="41"/>
      <c r="C455" s="182"/>
      <c r="D455" s="941"/>
      <c r="E455" s="79"/>
      <c r="F455" s="1047"/>
      <c r="G455" s="1071"/>
      <c r="H455" s="1048"/>
      <c r="I455" s="1076"/>
      <c r="J455" s="1060"/>
      <c r="K455" s="115"/>
      <c r="L455" s="229"/>
      <c r="M455" s="1021" t="s">
        <v>995</v>
      </c>
      <c r="N455" s="230">
        <v>10000</v>
      </c>
      <c r="O455" s="217" t="s">
        <v>927</v>
      </c>
      <c r="P455" s="11" t="s">
        <v>906</v>
      </c>
      <c r="Q455" s="11">
        <v>12</v>
      </c>
      <c r="R455" s="11" t="s">
        <v>972</v>
      </c>
      <c r="S455" s="11"/>
      <c r="T455" s="231"/>
      <c r="U455" s="231"/>
      <c r="V455" s="231"/>
      <c r="W455" s="264"/>
      <c r="X455" s="264"/>
      <c r="Y455" s="10" t="s">
        <v>919</v>
      </c>
      <c r="Z455" s="1101">
        <f>N455*Q455</f>
        <v>120000</v>
      </c>
    </row>
    <row r="456" spans="1:26" ht="15.75" customHeight="1">
      <c r="A456" s="969"/>
      <c r="B456" s="41"/>
      <c r="C456" s="182"/>
      <c r="D456" s="941"/>
      <c r="E456" s="79"/>
      <c r="F456" s="1047"/>
      <c r="G456" s="1071"/>
      <c r="H456" s="1048"/>
      <c r="I456" s="1076"/>
      <c r="J456" s="1060"/>
      <c r="K456" s="115"/>
      <c r="L456" s="229"/>
      <c r="M456" s="1021" t="s">
        <v>996</v>
      </c>
      <c r="N456" s="230">
        <v>1500</v>
      </c>
      <c r="O456" s="217" t="s">
        <v>927</v>
      </c>
      <c r="P456" s="11" t="s">
        <v>997</v>
      </c>
      <c r="Q456" s="11">
        <v>200</v>
      </c>
      <c r="R456" s="11" t="s">
        <v>946</v>
      </c>
      <c r="S456" s="11"/>
      <c r="T456" s="231"/>
      <c r="U456" s="231"/>
      <c r="V456" s="231"/>
      <c r="W456" s="264"/>
      <c r="X456" s="264"/>
      <c r="Y456" s="10" t="s">
        <v>919</v>
      </c>
      <c r="Z456" s="1101">
        <f>N456*Q456</f>
        <v>300000</v>
      </c>
    </row>
    <row r="457" spans="1:26" ht="15.75" customHeight="1">
      <c r="A457" s="969"/>
      <c r="B457" s="41"/>
      <c r="C457" s="182"/>
      <c r="D457" s="941"/>
      <c r="E457" s="79"/>
      <c r="F457" s="1047"/>
      <c r="G457" s="1071"/>
      <c r="H457" s="1048"/>
      <c r="I457" s="1076"/>
      <c r="J457" s="1060"/>
      <c r="K457" s="115"/>
      <c r="L457" s="229"/>
      <c r="M457" s="1021" t="s">
        <v>998</v>
      </c>
      <c r="N457" s="297">
        <v>50000</v>
      </c>
      <c r="O457" s="11" t="s">
        <v>927</v>
      </c>
      <c r="P457" s="11" t="s">
        <v>906</v>
      </c>
      <c r="Q457" s="11">
        <v>4</v>
      </c>
      <c r="R457" s="11" t="s">
        <v>945</v>
      </c>
      <c r="S457" s="11" t="s">
        <v>906</v>
      </c>
      <c r="T457" s="298">
        <v>10</v>
      </c>
      <c r="U457" s="298" t="s">
        <v>972</v>
      </c>
      <c r="V457" s="298"/>
      <c r="W457" s="264"/>
      <c r="X457" s="264"/>
      <c r="Y457" s="10" t="s">
        <v>919</v>
      </c>
      <c r="Z457" s="1101">
        <f>N457*Q457*T457</f>
        <v>2000000</v>
      </c>
    </row>
    <row r="458" spans="1:26" ht="15.75" customHeight="1">
      <c r="A458" s="969"/>
      <c r="B458" s="41"/>
      <c r="C458" s="182"/>
      <c r="D458" s="941"/>
      <c r="E458" s="79"/>
      <c r="F458" s="1047"/>
      <c r="G458" s="1071"/>
      <c r="H458" s="1048"/>
      <c r="I458" s="1076"/>
      <c r="J458" s="1060"/>
      <c r="K458" s="115"/>
      <c r="L458" s="229"/>
      <c r="M458" s="1028" t="s">
        <v>999</v>
      </c>
      <c r="N458" s="297">
        <v>1500</v>
      </c>
      <c r="O458" s="11" t="s">
        <v>927</v>
      </c>
      <c r="P458" s="11" t="s">
        <v>997</v>
      </c>
      <c r="Q458" s="11">
        <v>40</v>
      </c>
      <c r="R458" s="11" t="s">
        <v>946</v>
      </c>
      <c r="S458" s="11"/>
      <c r="T458" s="298"/>
      <c r="U458" s="298"/>
      <c r="V458" s="298"/>
      <c r="W458" s="264"/>
      <c r="X458" s="264"/>
      <c r="Y458" s="10" t="s">
        <v>919</v>
      </c>
      <c r="Z458" s="1101">
        <f>N458*Q458</f>
        <v>60000</v>
      </c>
    </row>
    <row r="459" spans="1:26" ht="15.75" customHeight="1">
      <c r="A459" s="969"/>
      <c r="B459" s="41"/>
      <c r="C459" s="182"/>
      <c r="D459" s="941"/>
      <c r="E459" s="79"/>
      <c r="F459" s="1047"/>
      <c r="G459" s="1071"/>
      <c r="H459" s="1048"/>
      <c r="I459" s="1076"/>
      <c r="J459" s="1060"/>
      <c r="K459" s="115"/>
      <c r="L459" s="229"/>
      <c r="M459" s="1009" t="s">
        <v>1000</v>
      </c>
      <c r="N459" s="297">
        <v>10000</v>
      </c>
      <c r="O459" s="11" t="s">
        <v>927</v>
      </c>
      <c r="P459" s="11" t="s">
        <v>997</v>
      </c>
      <c r="Q459" s="11">
        <v>10</v>
      </c>
      <c r="R459" s="11" t="s">
        <v>972</v>
      </c>
      <c r="S459" s="298"/>
      <c r="T459" s="298"/>
      <c r="U459" s="298"/>
      <c r="V459" s="298"/>
      <c r="W459" s="264"/>
      <c r="X459" s="264"/>
      <c r="Y459" s="10" t="s">
        <v>919</v>
      </c>
      <c r="Z459" s="1101">
        <f>N459*Q459</f>
        <v>100000</v>
      </c>
    </row>
    <row r="460" spans="1:26" ht="15.75" customHeight="1">
      <c r="A460" s="1244"/>
      <c r="B460" s="39"/>
      <c r="C460" s="182"/>
      <c r="D460" s="941"/>
      <c r="E460" s="1254"/>
      <c r="F460" s="1047"/>
      <c r="G460" s="1071"/>
      <c r="H460" s="1048"/>
      <c r="I460" s="1076"/>
      <c r="J460" s="1060"/>
      <c r="K460" s="997"/>
      <c r="L460" s="229"/>
      <c r="M460" s="1028" t="s">
        <v>947</v>
      </c>
      <c r="N460" s="297">
        <v>15000</v>
      </c>
      <c r="O460" s="11" t="s">
        <v>927</v>
      </c>
      <c r="P460" s="11" t="s">
        <v>997</v>
      </c>
      <c r="Q460" s="11">
        <v>4</v>
      </c>
      <c r="R460" s="11" t="s">
        <v>946</v>
      </c>
      <c r="S460" s="298"/>
      <c r="T460" s="298"/>
      <c r="U460" s="298"/>
      <c r="V460" s="298"/>
      <c r="W460" s="264"/>
      <c r="X460" s="264"/>
      <c r="Y460" s="10" t="s">
        <v>919</v>
      </c>
      <c r="Z460" s="1101">
        <f>N460*Q460</f>
        <v>60000</v>
      </c>
    </row>
    <row r="461" spans="1:26" ht="15.75" customHeight="1">
      <c r="A461" s="969"/>
      <c r="B461" s="41"/>
      <c r="C461" s="182"/>
      <c r="D461" s="941"/>
      <c r="E461" s="79"/>
      <c r="F461" s="1047"/>
      <c r="G461" s="1071"/>
      <c r="H461" s="1048"/>
      <c r="I461" s="1076"/>
      <c r="J461" s="1060"/>
      <c r="K461" s="115"/>
      <c r="L461" s="229"/>
      <c r="M461" s="1021" t="s">
        <v>949</v>
      </c>
      <c r="N461" s="297">
        <v>100000</v>
      </c>
      <c r="O461" s="11" t="s">
        <v>927</v>
      </c>
      <c r="P461" s="11" t="s">
        <v>997</v>
      </c>
      <c r="Q461" s="11">
        <v>2</v>
      </c>
      <c r="R461" s="11" t="s">
        <v>945</v>
      </c>
      <c r="S461" s="298"/>
      <c r="T461" s="298"/>
      <c r="U461" s="298"/>
      <c r="V461" s="298"/>
      <c r="W461" s="264"/>
      <c r="X461" s="264"/>
      <c r="Y461" s="10" t="s">
        <v>919</v>
      </c>
      <c r="Z461" s="1101">
        <f>N461*Q461</f>
        <v>200000</v>
      </c>
    </row>
    <row r="462" spans="1:26" ht="15.75" customHeight="1">
      <c r="A462" s="1102"/>
      <c r="B462" s="73"/>
      <c r="C462" s="183"/>
      <c r="D462" s="1046"/>
      <c r="E462" s="81"/>
      <c r="F462" s="943"/>
      <c r="G462" s="1077"/>
      <c r="H462" s="1079"/>
      <c r="I462" s="1078"/>
      <c r="J462" s="1066"/>
      <c r="K462" s="114"/>
      <c r="L462" s="249"/>
      <c r="M462" s="1015" t="s">
        <v>963</v>
      </c>
      <c r="N462" s="314">
        <v>50000</v>
      </c>
      <c r="O462" s="22" t="s">
        <v>927</v>
      </c>
      <c r="P462" s="22" t="s">
        <v>997</v>
      </c>
      <c r="Q462" s="22">
        <v>2</v>
      </c>
      <c r="R462" s="22" t="s">
        <v>946</v>
      </c>
      <c r="S462" s="315"/>
      <c r="T462" s="315"/>
      <c r="U462" s="315"/>
      <c r="V462" s="315"/>
      <c r="W462" s="276"/>
      <c r="X462" s="276"/>
      <c r="Y462" s="21" t="s">
        <v>919</v>
      </c>
      <c r="Z462" s="1103">
        <f>N462*Q462</f>
        <v>100000</v>
      </c>
    </row>
    <row r="463" spans="1:26" ht="15.75" customHeight="1">
      <c r="A463" s="947"/>
      <c r="B463" s="948" t="s">
        <v>939</v>
      </c>
      <c r="C463" s="518"/>
      <c r="D463" s="2019" t="s">
        <v>942</v>
      </c>
      <c r="E463" s="2019"/>
      <c r="F463" s="2019"/>
      <c r="G463" s="1052">
        <f>SUM(G464)</f>
        <v>5000</v>
      </c>
      <c r="H463" s="1052">
        <f>SUM(H464)</f>
        <v>5494</v>
      </c>
      <c r="I463" s="1053">
        <f>(H463-G463)</f>
        <v>494</v>
      </c>
      <c r="J463" s="1054">
        <f>(H463/G463*100)-100</f>
        <v>9.879999999999995</v>
      </c>
      <c r="K463" s="951"/>
      <c r="L463" s="952"/>
      <c r="M463" s="1044"/>
      <c r="N463" s="1002"/>
      <c r="O463" s="1003"/>
      <c r="P463" s="1004"/>
      <c r="Q463" s="1005"/>
      <c r="R463" s="1006"/>
      <c r="S463" s="1003"/>
      <c r="T463" s="1002"/>
      <c r="U463" s="1007"/>
      <c r="V463" s="1003"/>
      <c r="W463" s="1002"/>
      <c r="X463" s="1003"/>
      <c r="Y463" s="1008"/>
      <c r="Z463" s="1088"/>
    </row>
    <row r="464" spans="1:26" ht="15.75" customHeight="1">
      <c r="A464" s="1100"/>
      <c r="B464" s="72"/>
      <c r="C464" s="15">
        <v>11</v>
      </c>
      <c r="D464" s="797" t="s">
        <v>197</v>
      </c>
      <c r="E464" s="1976" t="s">
        <v>905</v>
      </c>
      <c r="F464" s="1972"/>
      <c r="G464" s="1055">
        <f>SUM(G465)</f>
        <v>5000</v>
      </c>
      <c r="H464" s="1055">
        <f>SUM(H465)</f>
        <v>5494</v>
      </c>
      <c r="I464" s="1056">
        <f>(H464-G464)</f>
        <v>494</v>
      </c>
      <c r="J464" s="1057">
        <f>(H464/G464*100)-100</f>
        <v>9.879999999999995</v>
      </c>
      <c r="K464" s="116"/>
      <c r="L464" s="165"/>
      <c r="M464" s="1043"/>
      <c r="N464" s="268"/>
      <c r="O464" s="269"/>
      <c r="P464" s="1000"/>
      <c r="Q464" s="1001"/>
      <c r="R464" s="266"/>
      <c r="S464" s="269"/>
      <c r="T464" s="268"/>
      <c r="U464" s="201"/>
      <c r="V464" s="269"/>
      <c r="W464" s="268"/>
      <c r="X464" s="269"/>
      <c r="Y464" s="354"/>
      <c r="Z464" s="1109"/>
    </row>
    <row r="465" spans="1:26" ht="15.75" customHeight="1">
      <c r="A465" s="969"/>
      <c r="B465" s="41"/>
      <c r="C465" s="13"/>
      <c r="D465" s="940"/>
      <c r="E465" s="64" t="s">
        <v>909</v>
      </c>
      <c r="F465" s="946" t="s">
        <v>118</v>
      </c>
      <c r="G465" s="1070">
        <v>5000</v>
      </c>
      <c r="H465" s="1058">
        <f>SUM(Z465)/1000</f>
        <v>5494</v>
      </c>
      <c r="I465" s="1059">
        <f>(H465-G465)</f>
        <v>494</v>
      </c>
      <c r="J465" s="1065">
        <f>(H465/G465*100)-100</f>
        <v>9.879999999999995</v>
      </c>
      <c r="K465" s="117"/>
      <c r="L465" s="999"/>
      <c r="M465" s="1031"/>
      <c r="N465" s="283"/>
      <c r="O465" s="284"/>
      <c r="P465" s="284"/>
      <c r="Q465" s="284"/>
      <c r="R465" s="284"/>
      <c r="S465" s="284"/>
      <c r="T465" s="284"/>
      <c r="U465" s="285"/>
      <c r="V465" s="284"/>
      <c r="W465" s="283"/>
      <c r="X465" s="284"/>
      <c r="Y465" s="284"/>
      <c r="Z465" s="992">
        <f>Z466+Z467+Z469+Z468</f>
        <v>5494000</v>
      </c>
    </row>
    <row r="466" spans="1:26" ht="15.75" customHeight="1">
      <c r="A466" s="969"/>
      <c r="B466" s="41"/>
      <c r="C466" s="13"/>
      <c r="D466" s="940"/>
      <c r="E466" s="78"/>
      <c r="F466" s="1047"/>
      <c r="G466" s="1071"/>
      <c r="H466" s="1061"/>
      <c r="I466" s="1063"/>
      <c r="J466" s="1060"/>
      <c r="K466" s="115"/>
      <c r="L466" s="228"/>
      <c r="M466" s="1021" t="s">
        <v>195</v>
      </c>
      <c r="N466" s="212">
        <v>200000</v>
      </c>
      <c r="O466" s="10" t="s">
        <v>927</v>
      </c>
      <c r="P466" s="11" t="s">
        <v>906</v>
      </c>
      <c r="Q466" s="97">
        <v>5</v>
      </c>
      <c r="R466" s="97" t="s">
        <v>925</v>
      </c>
      <c r="S466" s="11"/>
      <c r="T466" s="96"/>
      <c r="U466" s="96"/>
      <c r="V466" s="217"/>
      <c r="W466" s="370"/>
      <c r="X466" s="217"/>
      <c r="Y466" s="97" t="s">
        <v>8</v>
      </c>
      <c r="Z466" s="392">
        <f>N466*Q466</f>
        <v>1000000</v>
      </c>
    </row>
    <row r="467" spans="1:26" ht="15.75" customHeight="1" thickBot="1">
      <c r="A467" s="1666"/>
      <c r="B467" s="972"/>
      <c r="C467" s="1592"/>
      <c r="D467" s="974"/>
      <c r="E467" s="1625"/>
      <c r="F467" s="984"/>
      <c r="G467" s="1113"/>
      <c r="H467" s="1721"/>
      <c r="I467" s="1114"/>
      <c r="J467" s="1723"/>
      <c r="K467" s="977"/>
      <c r="L467" s="1593"/>
      <c r="M467" s="1753" t="s">
        <v>196</v>
      </c>
      <c r="N467" s="1726">
        <v>300000</v>
      </c>
      <c r="O467" s="899" t="s">
        <v>927</v>
      </c>
      <c r="P467" s="900" t="s">
        <v>906</v>
      </c>
      <c r="Q467" s="1632">
        <v>5</v>
      </c>
      <c r="R467" s="1632" t="s">
        <v>925</v>
      </c>
      <c r="S467" s="900"/>
      <c r="T467" s="1630"/>
      <c r="U467" s="1630"/>
      <c r="V467" s="903"/>
      <c r="W467" s="1745"/>
      <c r="X467" s="903"/>
      <c r="Y467" s="1632" t="s">
        <v>8</v>
      </c>
      <c r="Z467" s="1754">
        <f>N467*Q467</f>
        <v>1500000</v>
      </c>
    </row>
    <row r="468" spans="1:26" ht="15.75" customHeight="1">
      <c r="A468" s="969"/>
      <c r="B468" s="41"/>
      <c r="C468" s="13"/>
      <c r="D468" s="940"/>
      <c r="E468" s="78"/>
      <c r="F468" s="1047"/>
      <c r="G468" s="1071"/>
      <c r="H468" s="1061"/>
      <c r="I468" s="1063"/>
      <c r="J468" s="1060"/>
      <c r="K468" s="115"/>
      <c r="L468" s="228"/>
      <c r="M468" s="1021" t="s">
        <v>1564</v>
      </c>
      <c r="N468" s="212">
        <v>494000</v>
      </c>
      <c r="O468" s="10" t="s">
        <v>1</v>
      </c>
      <c r="P468" s="11" t="s">
        <v>906</v>
      </c>
      <c r="Q468" s="97">
        <v>1</v>
      </c>
      <c r="R468" s="97" t="s">
        <v>2</v>
      </c>
      <c r="S468" s="11"/>
      <c r="T468" s="96"/>
      <c r="U468" s="96"/>
      <c r="V468" s="217"/>
      <c r="W468" s="370"/>
      <c r="X468" s="217"/>
      <c r="Y468" s="97" t="s">
        <v>8</v>
      </c>
      <c r="Z468" s="392">
        <f>N468*Q468</f>
        <v>494000</v>
      </c>
    </row>
    <row r="469" spans="1:26" ht="15.75" customHeight="1">
      <c r="A469" s="1102"/>
      <c r="B469" s="73"/>
      <c r="C469" s="373"/>
      <c r="D469" s="799"/>
      <c r="E469" s="80"/>
      <c r="F469" s="943"/>
      <c r="G469" s="1077"/>
      <c r="H469" s="1062"/>
      <c r="I469" s="1064"/>
      <c r="J469" s="1066"/>
      <c r="K469" s="114"/>
      <c r="L469" s="317"/>
      <c r="M469" s="1015" t="s">
        <v>118</v>
      </c>
      <c r="N469" s="251">
        <v>250000</v>
      </c>
      <c r="O469" s="21" t="s">
        <v>927</v>
      </c>
      <c r="P469" s="22" t="s">
        <v>906</v>
      </c>
      <c r="Q469" s="105">
        <v>10</v>
      </c>
      <c r="R469" s="105" t="s">
        <v>925</v>
      </c>
      <c r="S469" s="22"/>
      <c r="T469" s="110"/>
      <c r="U469" s="110"/>
      <c r="V469" s="14"/>
      <c r="W469" s="382"/>
      <c r="X469" s="14"/>
      <c r="Y469" s="105" t="s">
        <v>8</v>
      </c>
      <c r="Z469" s="393">
        <f>N469*Q469</f>
        <v>2500000</v>
      </c>
    </row>
    <row r="470" spans="1:26" ht="15.75" customHeight="1">
      <c r="A470" s="947"/>
      <c r="B470" s="948" t="s">
        <v>939</v>
      </c>
      <c r="C470" s="518"/>
      <c r="D470" s="2019" t="s">
        <v>942</v>
      </c>
      <c r="E470" s="2019"/>
      <c r="F470" s="2019"/>
      <c r="G470" s="1052">
        <f>SUM(G471)</f>
        <v>5000</v>
      </c>
      <c r="H470" s="1052">
        <f>SUM(H471)</f>
        <v>5000</v>
      </c>
      <c r="I470" s="1053">
        <f>(H470-G470)</f>
        <v>0</v>
      </c>
      <c r="J470" s="1054">
        <f>(H470/G470*100)-100</f>
        <v>0</v>
      </c>
      <c r="K470" s="951"/>
      <c r="L470" s="952"/>
      <c r="M470" s="1044"/>
      <c r="N470" s="1002"/>
      <c r="O470" s="1003"/>
      <c r="P470" s="1004"/>
      <c r="Q470" s="1005"/>
      <c r="R470" s="1006"/>
      <c r="S470" s="1003"/>
      <c r="T470" s="1002"/>
      <c r="U470" s="1007"/>
      <c r="V470" s="1003"/>
      <c r="W470" s="1002"/>
      <c r="X470" s="1003"/>
      <c r="Y470" s="1008"/>
      <c r="Z470" s="1088"/>
    </row>
    <row r="471" spans="1:26" ht="15.75" customHeight="1">
      <c r="A471" s="1100"/>
      <c r="B471" s="72"/>
      <c r="C471" s="15">
        <v>11</v>
      </c>
      <c r="D471" s="797" t="s">
        <v>1027</v>
      </c>
      <c r="E471" s="1976" t="s">
        <v>905</v>
      </c>
      <c r="F471" s="1972"/>
      <c r="G471" s="1055">
        <f>SUM(G472)</f>
        <v>5000</v>
      </c>
      <c r="H471" s="1055">
        <f>SUM(H472)</f>
        <v>5000</v>
      </c>
      <c r="I471" s="1056">
        <f>(H471-G471)</f>
        <v>0</v>
      </c>
      <c r="J471" s="1057">
        <f>(H471/G471*100)-100</f>
        <v>0</v>
      </c>
      <c r="K471" s="116"/>
      <c r="L471" s="165"/>
      <c r="M471" s="1045"/>
      <c r="N471" s="277"/>
      <c r="O471" s="278"/>
      <c r="P471" s="279"/>
      <c r="Q471" s="280"/>
      <c r="R471" s="281"/>
      <c r="S471" s="278"/>
      <c r="T471" s="277"/>
      <c r="U471" s="200"/>
      <c r="V471" s="278"/>
      <c r="W471" s="277"/>
      <c r="X471" s="278"/>
      <c r="Y471" s="282"/>
      <c r="Z471" s="1110"/>
    </row>
    <row r="472" spans="1:26" ht="15.75" customHeight="1">
      <c r="A472" s="969"/>
      <c r="B472" s="41"/>
      <c r="C472" s="13"/>
      <c r="D472" s="940"/>
      <c r="E472" s="64" t="s">
        <v>909</v>
      </c>
      <c r="F472" s="946" t="s">
        <v>1027</v>
      </c>
      <c r="G472" s="1070">
        <v>5000</v>
      </c>
      <c r="H472" s="1058">
        <f>Z472/1000</f>
        <v>5000</v>
      </c>
      <c r="I472" s="1059">
        <f>(H472-G472)</f>
        <v>0</v>
      </c>
      <c r="J472" s="1065">
        <f>(H472/G472*100)-100</f>
        <v>0</v>
      </c>
      <c r="K472" s="117"/>
      <c r="L472" s="172"/>
      <c r="M472" s="1031"/>
      <c r="N472" s="283"/>
      <c r="O472" s="284"/>
      <c r="P472" s="284"/>
      <c r="Q472" s="284"/>
      <c r="R472" s="284"/>
      <c r="S472" s="284"/>
      <c r="T472" s="284"/>
      <c r="U472" s="285"/>
      <c r="V472" s="284"/>
      <c r="W472" s="283"/>
      <c r="X472" s="284"/>
      <c r="Y472" s="284"/>
      <c r="Z472" s="992">
        <f>SUM(Z473:Z473)</f>
        <v>5000000</v>
      </c>
    </row>
    <row r="473" spans="1:26" ht="15.75" customHeight="1">
      <c r="A473" s="1102"/>
      <c r="B473" s="73"/>
      <c r="C473" s="183"/>
      <c r="D473" s="1046"/>
      <c r="E473" s="81"/>
      <c r="F473" s="943"/>
      <c r="G473" s="1077"/>
      <c r="H473" s="1079"/>
      <c r="I473" s="1078"/>
      <c r="J473" s="1066"/>
      <c r="K473" s="114"/>
      <c r="L473" s="48" t="s">
        <v>915</v>
      </c>
      <c r="M473" s="1089" t="s">
        <v>1027</v>
      </c>
      <c r="N473" s="203"/>
      <c r="O473" s="59"/>
      <c r="P473" s="60"/>
      <c r="Q473" s="1090"/>
      <c r="R473" s="1091"/>
      <c r="S473" s="60"/>
      <c r="T473" s="167"/>
      <c r="U473" s="565"/>
      <c r="V473" s="276"/>
      <c r="W473" s="276"/>
      <c r="X473" s="276"/>
      <c r="Y473" s="272" t="s">
        <v>919</v>
      </c>
      <c r="Z473" s="1111">
        <v>5000000</v>
      </c>
    </row>
    <row r="474" spans="1:26" ht="15.75" customHeight="1">
      <c r="A474" s="947"/>
      <c r="B474" s="948" t="s">
        <v>940</v>
      </c>
      <c r="C474" s="518"/>
      <c r="D474" s="2019" t="s">
        <v>942</v>
      </c>
      <c r="E474" s="2019"/>
      <c r="F474" s="2019"/>
      <c r="G474" s="1052">
        <f>SUM(G475)</f>
        <v>48979</v>
      </c>
      <c r="H474" s="1052">
        <f>SUM(H475)</f>
        <v>29625</v>
      </c>
      <c r="I474" s="1053">
        <f>(H474-G474)</f>
        <v>-19354</v>
      </c>
      <c r="J474" s="1054">
        <f>(H474/G474*100)-100</f>
        <v>-39.51489413830417</v>
      </c>
      <c r="K474" s="951"/>
      <c r="L474" s="952"/>
      <c r="M474" s="1044"/>
      <c r="N474" s="1002"/>
      <c r="O474" s="1003"/>
      <c r="P474" s="1004"/>
      <c r="Q474" s="1005"/>
      <c r="R474" s="1006"/>
      <c r="S474" s="1003"/>
      <c r="T474" s="1002"/>
      <c r="U474" s="1007"/>
      <c r="V474" s="1003"/>
      <c r="W474" s="1002"/>
      <c r="X474" s="1003"/>
      <c r="Y474" s="1008"/>
      <c r="Z474" s="1088"/>
    </row>
    <row r="475" spans="1:26" ht="15.75" customHeight="1">
      <c r="A475" s="1100"/>
      <c r="B475" s="195" t="s">
        <v>941</v>
      </c>
      <c r="C475" s="15">
        <v>11</v>
      </c>
      <c r="D475" s="797" t="s">
        <v>198</v>
      </c>
      <c r="E475" s="2029" t="s">
        <v>905</v>
      </c>
      <c r="F475" s="1998"/>
      <c r="G475" s="1070">
        <f>SUM(G476)</f>
        <v>48979</v>
      </c>
      <c r="H475" s="1070">
        <f>SUM(H476)</f>
        <v>29625</v>
      </c>
      <c r="I475" s="1059">
        <f>(H475-G475)</f>
        <v>-19354</v>
      </c>
      <c r="J475" s="1065">
        <f>(H475/G475*100)-100</f>
        <v>-39.51489413830417</v>
      </c>
      <c r="K475" s="117"/>
      <c r="L475" s="1287"/>
      <c r="M475" s="1288"/>
      <c r="N475" s="268"/>
      <c r="O475" s="269"/>
      <c r="P475" s="1000"/>
      <c r="Q475" s="1001"/>
      <c r="R475" s="266"/>
      <c r="S475" s="269"/>
      <c r="T475" s="268"/>
      <c r="U475" s="201"/>
      <c r="V475" s="269"/>
      <c r="W475" s="268"/>
      <c r="X475" s="269"/>
      <c r="Y475" s="354"/>
      <c r="Z475" s="1109"/>
    </row>
    <row r="476" spans="1:26" ht="15.75" customHeight="1">
      <c r="A476" s="1244"/>
      <c r="B476" s="41"/>
      <c r="C476" s="217"/>
      <c r="D476" s="794" t="s">
        <v>37</v>
      </c>
      <c r="E476" s="553" t="s">
        <v>909</v>
      </c>
      <c r="F476" s="1147" t="s">
        <v>1028</v>
      </c>
      <c r="G476" s="1070">
        <v>48979</v>
      </c>
      <c r="H476" s="1058">
        <f>Z476/1000</f>
        <v>29625</v>
      </c>
      <c r="I476" s="1059">
        <f>(H476-G476)</f>
        <v>-19354</v>
      </c>
      <c r="J476" s="1289">
        <f>(H476/G476*100)-100</f>
        <v>-39.51489413830417</v>
      </c>
      <c r="K476" s="1290"/>
      <c r="L476" s="172"/>
      <c r="M476" s="1291"/>
      <c r="N476" s="283"/>
      <c r="O476" s="284"/>
      <c r="P476" s="284"/>
      <c r="Q476" s="284"/>
      <c r="R476" s="284"/>
      <c r="S476" s="284"/>
      <c r="T476" s="284"/>
      <c r="U476" s="285"/>
      <c r="V476" s="284"/>
      <c r="W476" s="283"/>
      <c r="X476" s="284"/>
      <c r="Y476" s="284"/>
      <c r="Z476" s="992">
        <f>SUM(Z477:Z477)</f>
        <v>29625000</v>
      </c>
    </row>
    <row r="477" spans="1:26" ht="15.75" customHeight="1">
      <c r="A477" s="1295"/>
      <c r="B477" s="73"/>
      <c r="C477" s="178"/>
      <c r="D477" s="1292"/>
      <c r="E477" s="1264"/>
      <c r="F477" s="1149"/>
      <c r="G477" s="1077"/>
      <c r="H477" s="1079"/>
      <c r="I477" s="1078"/>
      <c r="J477" s="1256"/>
      <c r="K477" s="1257"/>
      <c r="L477" s="48" t="s">
        <v>915</v>
      </c>
      <c r="M477" s="1293" t="s">
        <v>1028</v>
      </c>
      <c r="N477" s="203"/>
      <c r="O477" s="59"/>
      <c r="P477" s="60"/>
      <c r="Q477" s="1090"/>
      <c r="R477" s="1091"/>
      <c r="S477" s="60"/>
      <c r="T477" s="167"/>
      <c r="U477" s="565"/>
      <c r="V477" s="276"/>
      <c r="W477" s="276"/>
      <c r="X477" s="276"/>
      <c r="Y477" s="272" t="s">
        <v>919</v>
      </c>
      <c r="Z477" s="1111">
        <v>29625000</v>
      </c>
    </row>
    <row r="478" spans="1:26" ht="28.5" customHeight="1" thickBot="1">
      <c r="A478" s="2027" t="s">
        <v>13</v>
      </c>
      <c r="B478" s="2028"/>
      <c r="C478" s="2028"/>
      <c r="D478" s="2028"/>
      <c r="E478" s="2028"/>
      <c r="F478" s="2028"/>
      <c r="G478" s="1755">
        <f>G474+G470+G463+G6+'2008복지관 세출 실비사업비'!G151+'2008복지관 세출 실비사업비'!G130+'2008복지관 세출 실비사업비'!G96+'2008복지관 세출 실비사업비'!G6</f>
        <v>1231570.1</v>
      </c>
      <c r="H478" s="1755">
        <f>H474+H470+H463+H6+'2008복지관 세출 실비사업비'!H151+'2008복지관 세출 실비사업비'!H130+'2008복지관 세출 실비사업비'!H96+'2008복지관 세출 실비사업비'!H6</f>
        <v>1139203.7323243637</v>
      </c>
      <c r="I478" s="1756">
        <f>(H478-G478)</f>
        <v>-92366.36767563643</v>
      </c>
      <c r="J478" s="1757">
        <f>(H478/G478*100)-100</f>
        <v>-7.4998871502025395</v>
      </c>
      <c r="K478" s="1758"/>
      <c r="L478" s="1759"/>
      <c r="M478" s="1116"/>
      <c r="N478" s="1117"/>
      <c r="O478" s="1118"/>
      <c r="P478" s="1119"/>
      <c r="Q478" s="1120"/>
      <c r="R478" s="1121"/>
      <c r="S478" s="1112"/>
      <c r="T478" s="1122"/>
      <c r="U478" s="982"/>
      <c r="V478" s="1112"/>
      <c r="W478" s="1122"/>
      <c r="X478" s="1112"/>
      <c r="Y478" s="1112"/>
      <c r="Z478" s="1123"/>
    </row>
    <row r="479" spans="14:15" ht="13.5">
      <c r="N479" s="254"/>
      <c r="O479" s="255"/>
    </row>
    <row r="480" spans="14:15" ht="13.5">
      <c r="N480" s="254"/>
      <c r="O480" s="255"/>
    </row>
    <row r="481" spans="14:15" ht="13.5">
      <c r="N481" s="254"/>
      <c r="O481" s="255"/>
    </row>
    <row r="482" spans="14:15" ht="13.5">
      <c r="N482" s="254"/>
      <c r="O482" s="255"/>
    </row>
    <row r="483" spans="14:15" ht="13.5">
      <c r="N483" s="254"/>
      <c r="O483" s="255"/>
    </row>
    <row r="484" spans="14:15" ht="13.5">
      <c r="N484" s="254"/>
      <c r="O484" s="255"/>
    </row>
    <row r="485" spans="14:15" ht="13.5">
      <c r="N485" s="254"/>
      <c r="O485" s="255"/>
    </row>
    <row r="486" spans="14:15" ht="13.5">
      <c r="N486" s="254"/>
      <c r="O486" s="255"/>
    </row>
    <row r="487" spans="14:15" ht="13.5">
      <c r="N487" s="254"/>
      <c r="O487" s="255"/>
    </row>
    <row r="488" spans="14:15" ht="13.5">
      <c r="N488" s="254"/>
      <c r="O488" s="255"/>
    </row>
    <row r="489" spans="14:15" ht="13.5">
      <c r="N489" s="254"/>
      <c r="O489" s="255"/>
    </row>
    <row r="490" spans="14:15" ht="13.5">
      <c r="N490" s="254"/>
      <c r="O490" s="255"/>
    </row>
    <row r="491" spans="14:15" ht="13.5">
      <c r="N491" s="254"/>
      <c r="O491" s="255"/>
    </row>
    <row r="492" spans="14:15" ht="13.5">
      <c r="N492" s="254"/>
      <c r="O492" s="255"/>
    </row>
    <row r="493" spans="14:15" ht="13.5">
      <c r="N493" s="254"/>
      <c r="O493" s="255"/>
    </row>
    <row r="494" spans="14:15" ht="13.5">
      <c r="N494" s="254"/>
      <c r="O494" s="255"/>
    </row>
    <row r="495" spans="14:15" ht="13.5">
      <c r="N495" s="254"/>
      <c r="O495" s="255"/>
    </row>
    <row r="496" spans="14:15" ht="13.5">
      <c r="N496" s="254"/>
      <c r="O496" s="255"/>
    </row>
    <row r="497" spans="14:15" ht="13.5">
      <c r="N497" s="254"/>
      <c r="O497" s="255"/>
    </row>
    <row r="498" spans="14:15" ht="13.5">
      <c r="N498" s="254"/>
      <c r="O498" s="255"/>
    </row>
    <row r="499" spans="14:15" ht="13.5">
      <c r="N499" s="254"/>
      <c r="O499" s="255"/>
    </row>
    <row r="500" spans="14:15" ht="13.5">
      <c r="N500" s="254"/>
      <c r="O500" s="255"/>
    </row>
    <row r="501" spans="14:15" ht="13.5">
      <c r="N501" s="254"/>
      <c r="O501" s="255"/>
    </row>
    <row r="502" spans="14:15" ht="13.5">
      <c r="N502" s="254"/>
      <c r="O502" s="255"/>
    </row>
    <row r="503" spans="14:15" ht="13.5">
      <c r="N503" s="254"/>
      <c r="O503" s="255"/>
    </row>
    <row r="504" spans="14:15" ht="13.5">
      <c r="N504" s="254"/>
      <c r="O504" s="255"/>
    </row>
    <row r="505" spans="14:15" ht="13.5">
      <c r="N505" s="254"/>
      <c r="O505" s="255"/>
    </row>
    <row r="506" spans="14:15" ht="13.5">
      <c r="N506" s="254"/>
      <c r="O506" s="255"/>
    </row>
    <row r="507" spans="14:15" ht="13.5">
      <c r="N507" s="254"/>
      <c r="O507" s="255"/>
    </row>
    <row r="508" spans="14:15" ht="13.5">
      <c r="N508" s="254"/>
      <c r="O508" s="255"/>
    </row>
    <row r="509" spans="14:15" ht="13.5">
      <c r="N509" s="254"/>
      <c r="O509" s="255"/>
    </row>
    <row r="510" spans="14:15" ht="13.5">
      <c r="N510" s="254"/>
      <c r="O510" s="255"/>
    </row>
    <row r="511" spans="14:15" ht="13.5">
      <c r="N511" s="254"/>
      <c r="O511" s="255"/>
    </row>
    <row r="512" spans="14:15" ht="13.5">
      <c r="N512" s="254"/>
      <c r="O512" s="255"/>
    </row>
    <row r="513" spans="14:15" ht="13.5">
      <c r="N513" s="254"/>
      <c r="O513" s="255"/>
    </row>
    <row r="514" spans="14:15" ht="13.5">
      <c r="N514" s="254"/>
      <c r="O514" s="255"/>
    </row>
    <row r="515" spans="14:15" ht="13.5">
      <c r="N515" s="254"/>
      <c r="O515" s="255"/>
    </row>
    <row r="516" spans="14:15" ht="13.5">
      <c r="N516" s="254"/>
      <c r="O516" s="255"/>
    </row>
    <row r="517" spans="14:15" ht="13.5">
      <c r="N517" s="254"/>
      <c r="O517" s="255"/>
    </row>
    <row r="518" spans="14:15" ht="13.5">
      <c r="N518" s="254"/>
      <c r="O518" s="255"/>
    </row>
    <row r="519" spans="14:15" ht="13.5">
      <c r="N519" s="254"/>
      <c r="O519" s="255"/>
    </row>
    <row r="520" spans="14:15" ht="13.5">
      <c r="N520" s="254"/>
      <c r="O520" s="255"/>
    </row>
    <row r="521" spans="14:15" ht="13.5">
      <c r="N521" s="254"/>
      <c r="O521" s="255"/>
    </row>
    <row r="522" spans="14:15" ht="13.5">
      <c r="N522" s="254"/>
      <c r="O522" s="255"/>
    </row>
    <row r="523" spans="14:15" ht="13.5">
      <c r="N523" s="254"/>
      <c r="O523" s="255"/>
    </row>
    <row r="524" spans="14:15" ht="13.5">
      <c r="N524" s="254"/>
      <c r="O524" s="255"/>
    </row>
    <row r="525" spans="14:15" ht="13.5">
      <c r="N525" s="254"/>
      <c r="O525" s="255"/>
    </row>
    <row r="526" spans="14:15" ht="13.5">
      <c r="N526" s="254"/>
      <c r="O526" s="255"/>
    </row>
    <row r="527" spans="14:15" ht="13.5">
      <c r="N527" s="254"/>
      <c r="O527" s="255"/>
    </row>
    <row r="528" spans="14:15" ht="13.5">
      <c r="N528" s="254"/>
      <c r="O528" s="255"/>
    </row>
    <row r="529" spans="14:15" ht="13.5">
      <c r="N529" s="254"/>
      <c r="O529" s="255"/>
    </row>
    <row r="530" spans="14:15" ht="13.5">
      <c r="N530" s="254"/>
      <c r="O530" s="255"/>
    </row>
    <row r="531" spans="14:15" ht="13.5">
      <c r="N531" s="254"/>
      <c r="O531" s="255"/>
    </row>
    <row r="532" spans="14:15" ht="13.5">
      <c r="N532" s="254"/>
      <c r="O532" s="255"/>
    </row>
    <row r="533" spans="14:15" ht="13.5">
      <c r="N533" s="254"/>
      <c r="O533" s="255"/>
    </row>
    <row r="534" spans="14:15" ht="13.5">
      <c r="N534" s="254"/>
      <c r="O534" s="255"/>
    </row>
    <row r="535" spans="14:15" ht="13.5">
      <c r="N535" s="254"/>
      <c r="O535" s="255"/>
    </row>
    <row r="536" spans="14:15" ht="13.5">
      <c r="N536" s="254"/>
      <c r="O536" s="255"/>
    </row>
    <row r="537" spans="14:15" ht="13.5">
      <c r="N537" s="254"/>
      <c r="O537" s="255"/>
    </row>
    <row r="538" spans="14:15" ht="13.5">
      <c r="N538" s="254"/>
      <c r="O538" s="255"/>
    </row>
    <row r="539" spans="14:15" ht="13.5">
      <c r="N539" s="254"/>
      <c r="O539" s="255"/>
    </row>
    <row r="540" spans="14:15" ht="13.5">
      <c r="N540" s="254"/>
      <c r="O540" s="255"/>
    </row>
    <row r="541" spans="14:15" ht="13.5">
      <c r="N541" s="254"/>
      <c r="O541" s="255"/>
    </row>
    <row r="542" spans="14:15" ht="13.5">
      <c r="N542" s="254"/>
      <c r="O542" s="255"/>
    </row>
    <row r="543" spans="14:15" ht="13.5">
      <c r="N543" s="254"/>
      <c r="O543" s="255"/>
    </row>
    <row r="544" spans="14:15" ht="13.5">
      <c r="N544" s="254"/>
      <c r="O544" s="255"/>
    </row>
    <row r="545" spans="14:15" ht="13.5">
      <c r="N545" s="254"/>
      <c r="O545" s="255"/>
    </row>
    <row r="546" spans="14:15" ht="13.5">
      <c r="N546" s="254"/>
      <c r="O546" s="255"/>
    </row>
    <row r="547" spans="14:15" ht="13.5">
      <c r="N547" s="254"/>
      <c r="O547" s="255"/>
    </row>
    <row r="548" spans="14:15" ht="13.5">
      <c r="N548" s="254"/>
      <c r="O548" s="255"/>
    </row>
    <row r="549" spans="14:15" ht="13.5">
      <c r="N549" s="254"/>
      <c r="O549" s="255"/>
    </row>
    <row r="550" spans="14:15" ht="13.5">
      <c r="N550" s="254"/>
      <c r="O550" s="255"/>
    </row>
    <row r="551" spans="14:15" ht="13.5">
      <c r="N551" s="254"/>
      <c r="O551" s="255"/>
    </row>
    <row r="552" spans="14:15" ht="13.5">
      <c r="N552" s="254"/>
      <c r="O552" s="255"/>
    </row>
    <row r="553" spans="14:15" ht="13.5">
      <c r="N553" s="254"/>
      <c r="O553" s="255"/>
    </row>
    <row r="554" spans="14:15" ht="13.5">
      <c r="N554" s="254"/>
      <c r="O554" s="255"/>
    </row>
    <row r="555" spans="14:15" ht="13.5">
      <c r="N555" s="254"/>
      <c r="O555" s="255"/>
    </row>
    <row r="556" spans="14:15" ht="13.5">
      <c r="N556" s="254"/>
      <c r="O556" s="255"/>
    </row>
    <row r="557" spans="14:15" ht="13.5">
      <c r="N557" s="254"/>
      <c r="O557" s="255"/>
    </row>
    <row r="558" spans="14:15" ht="13.5">
      <c r="N558" s="254"/>
      <c r="O558" s="255"/>
    </row>
    <row r="559" spans="14:15" ht="13.5">
      <c r="N559" s="254"/>
      <c r="O559" s="255"/>
    </row>
    <row r="560" spans="14:15" ht="13.5">
      <c r="N560" s="254"/>
      <c r="O560" s="255"/>
    </row>
    <row r="561" spans="14:15" ht="13.5">
      <c r="N561" s="254"/>
      <c r="O561" s="255"/>
    </row>
    <row r="562" spans="14:15" ht="13.5">
      <c r="N562" s="254"/>
      <c r="O562" s="255"/>
    </row>
    <row r="563" spans="14:15" ht="13.5">
      <c r="N563" s="254"/>
      <c r="O563" s="255"/>
    </row>
    <row r="564" spans="14:15" ht="13.5">
      <c r="N564" s="254"/>
      <c r="O564" s="255"/>
    </row>
    <row r="565" spans="14:15" ht="13.5">
      <c r="N565" s="254"/>
      <c r="O565" s="255"/>
    </row>
    <row r="566" spans="14:15" ht="13.5">
      <c r="N566" s="254"/>
      <c r="O566" s="255"/>
    </row>
    <row r="567" spans="14:15" ht="13.5">
      <c r="N567" s="254"/>
      <c r="O567" s="255"/>
    </row>
    <row r="568" spans="14:15" ht="13.5">
      <c r="N568" s="254"/>
      <c r="O568" s="255"/>
    </row>
    <row r="569" spans="14:15" ht="13.5">
      <c r="N569" s="254"/>
      <c r="O569" s="255"/>
    </row>
    <row r="570" spans="14:15" ht="13.5">
      <c r="N570" s="254"/>
      <c r="O570" s="255"/>
    </row>
    <row r="571" spans="14:15" ht="13.5">
      <c r="N571" s="254"/>
      <c r="O571" s="255"/>
    </row>
    <row r="572" spans="14:15" ht="13.5">
      <c r="N572" s="254"/>
      <c r="O572" s="255"/>
    </row>
    <row r="573" spans="14:15" ht="13.5">
      <c r="N573" s="254"/>
      <c r="O573" s="255"/>
    </row>
    <row r="574" spans="14:15" ht="13.5">
      <c r="N574" s="254"/>
      <c r="O574" s="255"/>
    </row>
    <row r="575" spans="14:15" ht="13.5">
      <c r="N575" s="254"/>
      <c r="O575" s="255"/>
    </row>
    <row r="576" spans="14:15" ht="13.5">
      <c r="N576" s="254"/>
      <c r="O576" s="255"/>
    </row>
    <row r="577" spans="14:15" ht="13.5">
      <c r="N577" s="254"/>
      <c r="O577" s="255"/>
    </row>
    <row r="578" spans="14:15" ht="13.5">
      <c r="N578" s="254"/>
      <c r="O578" s="255"/>
    </row>
    <row r="579" spans="14:15" ht="13.5">
      <c r="N579" s="254"/>
      <c r="O579" s="255"/>
    </row>
    <row r="580" spans="14:15" ht="13.5">
      <c r="N580" s="254"/>
      <c r="O580" s="255"/>
    </row>
    <row r="581" spans="14:15" ht="13.5">
      <c r="N581" s="254"/>
      <c r="O581" s="255"/>
    </row>
    <row r="582" spans="14:15" ht="13.5">
      <c r="N582" s="254"/>
      <c r="O582" s="255"/>
    </row>
    <row r="583" spans="14:15" ht="13.5">
      <c r="N583" s="254"/>
      <c r="O583" s="255"/>
    </row>
    <row r="584" spans="14:15" ht="13.5">
      <c r="N584" s="254"/>
      <c r="O584" s="255"/>
    </row>
    <row r="585" spans="14:15" ht="13.5">
      <c r="N585" s="254"/>
      <c r="O585" s="255"/>
    </row>
    <row r="586" spans="14:15" ht="13.5">
      <c r="N586" s="254"/>
      <c r="O586" s="255"/>
    </row>
    <row r="587" spans="14:15" ht="13.5">
      <c r="N587" s="254"/>
      <c r="O587" s="255"/>
    </row>
    <row r="588" spans="14:15" ht="13.5">
      <c r="N588" s="254"/>
      <c r="O588" s="255"/>
    </row>
    <row r="589" spans="14:15" ht="13.5">
      <c r="N589" s="254"/>
      <c r="O589" s="255"/>
    </row>
    <row r="590" spans="14:15" ht="13.5">
      <c r="N590" s="254"/>
      <c r="O590" s="255"/>
    </row>
    <row r="591" spans="14:15" ht="13.5">
      <c r="N591" s="254"/>
      <c r="O591" s="255"/>
    </row>
    <row r="592" spans="14:15" ht="13.5">
      <c r="N592" s="254"/>
      <c r="O592" s="255"/>
    </row>
    <row r="593" spans="14:15" ht="13.5">
      <c r="N593" s="254"/>
      <c r="O593" s="255"/>
    </row>
    <row r="594" spans="14:15" ht="13.5">
      <c r="N594" s="254"/>
      <c r="O594" s="255"/>
    </row>
    <row r="595" spans="14:15" ht="13.5">
      <c r="N595" s="254"/>
      <c r="O595" s="255"/>
    </row>
    <row r="596" spans="14:15" ht="13.5">
      <c r="N596" s="254"/>
      <c r="O596" s="255"/>
    </row>
    <row r="597" spans="14:15" ht="13.5">
      <c r="N597" s="254"/>
      <c r="O597" s="255"/>
    </row>
    <row r="598" spans="14:15" ht="13.5">
      <c r="N598" s="254"/>
      <c r="O598" s="255"/>
    </row>
    <row r="599" spans="14:15" ht="13.5">
      <c r="N599" s="254"/>
      <c r="O599" s="255"/>
    </row>
    <row r="600" spans="14:15" ht="13.5">
      <c r="N600" s="254"/>
      <c r="O600" s="255"/>
    </row>
    <row r="601" spans="14:15" ht="13.5">
      <c r="N601" s="254"/>
      <c r="O601" s="255"/>
    </row>
    <row r="602" spans="14:15" ht="13.5">
      <c r="N602" s="254"/>
      <c r="O602" s="255"/>
    </row>
    <row r="603" spans="14:15" ht="13.5">
      <c r="N603" s="254"/>
      <c r="O603" s="255"/>
    </row>
    <row r="604" spans="14:15" ht="13.5">
      <c r="N604" s="254"/>
      <c r="O604" s="255"/>
    </row>
    <row r="605" spans="14:15" ht="13.5">
      <c r="N605" s="254"/>
      <c r="O605" s="255"/>
    </row>
    <row r="606" spans="14:15" ht="13.5">
      <c r="N606" s="254"/>
      <c r="O606" s="255"/>
    </row>
    <row r="607" spans="14:15" ht="13.5">
      <c r="N607" s="254"/>
      <c r="O607" s="255"/>
    </row>
    <row r="608" spans="14:15" ht="13.5">
      <c r="N608" s="254"/>
      <c r="O608" s="255"/>
    </row>
    <row r="609" spans="14:15" ht="13.5">
      <c r="N609" s="254"/>
      <c r="O609" s="255"/>
    </row>
    <row r="610" spans="14:15" ht="13.5">
      <c r="N610" s="254"/>
      <c r="O610" s="255"/>
    </row>
    <row r="611" spans="14:15" ht="13.5">
      <c r="N611" s="254"/>
      <c r="O611" s="255"/>
    </row>
    <row r="612" spans="14:15" ht="13.5">
      <c r="N612" s="254"/>
      <c r="O612" s="255"/>
    </row>
    <row r="613" spans="14:15" ht="13.5">
      <c r="N613" s="254"/>
      <c r="O613" s="255"/>
    </row>
    <row r="614" spans="14:15" ht="13.5">
      <c r="N614" s="254"/>
      <c r="O614" s="255"/>
    </row>
    <row r="615" spans="14:15" ht="13.5">
      <c r="N615" s="254"/>
      <c r="O615" s="255"/>
    </row>
    <row r="616" spans="14:15" ht="13.5">
      <c r="N616" s="254"/>
      <c r="O616" s="255"/>
    </row>
    <row r="617" spans="14:15" ht="13.5">
      <c r="N617" s="254"/>
      <c r="O617" s="255"/>
    </row>
    <row r="618" spans="14:15" ht="13.5">
      <c r="N618" s="254"/>
      <c r="O618" s="255"/>
    </row>
    <row r="619" spans="14:15" ht="13.5">
      <c r="N619" s="254"/>
      <c r="O619" s="255"/>
    </row>
    <row r="620" spans="14:15" ht="13.5">
      <c r="N620" s="254"/>
      <c r="O620" s="255"/>
    </row>
    <row r="621" spans="14:15" ht="13.5">
      <c r="N621" s="254"/>
      <c r="O621" s="255"/>
    </row>
    <row r="622" spans="14:15" ht="13.5">
      <c r="N622" s="254"/>
      <c r="O622" s="255"/>
    </row>
    <row r="623" spans="14:15" ht="13.5">
      <c r="N623" s="254"/>
      <c r="O623" s="255"/>
    </row>
    <row r="624" spans="14:15" ht="13.5">
      <c r="N624" s="254"/>
      <c r="O624" s="255"/>
    </row>
    <row r="625" spans="14:15" ht="13.5">
      <c r="N625" s="254"/>
      <c r="O625" s="255"/>
    </row>
    <row r="626" spans="14:15" ht="13.5">
      <c r="N626" s="254"/>
      <c r="O626" s="255"/>
    </row>
    <row r="627" spans="14:15" ht="13.5">
      <c r="N627" s="254"/>
      <c r="O627" s="255"/>
    </row>
    <row r="628" spans="14:15" ht="13.5">
      <c r="N628" s="254"/>
      <c r="O628" s="255"/>
    </row>
    <row r="629" spans="14:15" ht="13.5">
      <c r="N629" s="254"/>
      <c r="O629" s="255"/>
    </row>
    <row r="630" spans="14:15" ht="13.5">
      <c r="N630" s="254"/>
      <c r="O630" s="255"/>
    </row>
    <row r="631" spans="14:15" ht="13.5">
      <c r="N631" s="254"/>
      <c r="O631" s="255"/>
    </row>
    <row r="632" spans="14:15" ht="13.5">
      <c r="N632" s="254"/>
      <c r="O632" s="255"/>
    </row>
    <row r="633" spans="14:15" ht="13.5">
      <c r="N633" s="254"/>
      <c r="O633" s="255"/>
    </row>
    <row r="634" spans="14:15" ht="13.5">
      <c r="N634" s="254"/>
      <c r="O634" s="255"/>
    </row>
    <row r="635" spans="14:15" ht="13.5">
      <c r="N635" s="254"/>
      <c r="O635" s="255"/>
    </row>
    <row r="636" spans="14:15" ht="13.5">
      <c r="N636" s="254"/>
      <c r="O636" s="255"/>
    </row>
    <row r="637" spans="14:15" ht="13.5">
      <c r="N637" s="254"/>
      <c r="O637" s="255"/>
    </row>
    <row r="638" spans="14:15" ht="13.5">
      <c r="N638" s="254"/>
      <c r="O638" s="255"/>
    </row>
    <row r="639" spans="14:15" ht="13.5">
      <c r="N639" s="254"/>
      <c r="O639" s="255"/>
    </row>
    <row r="640" spans="14:15" ht="13.5">
      <c r="N640" s="254"/>
      <c r="O640" s="255"/>
    </row>
    <row r="641" spans="14:15" ht="13.5">
      <c r="N641" s="254"/>
      <c r="O641" s="255"/>
    </row>
    <row r="642" spans="14:15" ht="13.5">
      <c r="N642" s="254"/>
      <c r="O642" s="255"/>
    </row>
    <row r="643" spans="14:15" ht="13.5">
      <c r="N643" s="254"/>
      <c r="O643" s="255"/>
    </row>
    <row r="644" spans="14:15" ht="13.5">
      <c r="N644" s="254"/>
      <c r="O644" s="255"/>
    </row>
    <row r="645" spans="14:15" ht="13.5">
      <c r="N645" s="254"/>
      <c r="O645" s="255"/>
    </row>
    <row r="646" spans="14:15" ht="13.5">
      <c r="N646" s="254"/>
      <c r="O646" s="255"/>
    </row>
    <row r="647" spans="14:15" ht="13.5">
      <c r="N647" s="254"/>
      <c r="O647" s="255"/>
    </row>
    <row r="648" spans="14:15" ht="13.5">
      <c r="N648" s="254"/>
      <c r="O648" s="255"/>
    </row>
    <row r="649" spans="14:15" ht="13.5">
      <c r="N649" s="254"/>
      <c r="O649" s="255"/>
    </row>
    <row r="650" spans="14:15" ht="13.5">
      <c r="N650" s="254"/>
      <c r="O650" s="255"/>
    </row>
    <row r="651" spans="14:15" ht="13.5">
      <c r="N651" s="254"/>
      <c r="O651" s="255"/>
    </row>
    <row r="652" spans="14:15" ht="13.5">
      <c r="N652" s="254"/>
      <c r="O652" s="255"/>
    </row>
    <row r="653" spans="14:15" ht="13.5">
      <c r="N653" s="254"/>
      <c r="O653" s="255"/>
    </row>
    <row r="654" spans="14:15" ht="13.5">
      <c r="N654" s="254"/>
      <c r="O654" s="255"/>
    </row>
    <row r="655" spans="14:15" ht="13.5">
      <c r="N655" s="254"/>
      <c r="O655" s="255"/>
    </row>
    <row r="656" spans="14:15" ht="13.5">
      <c r="N656" s="254"/>
      <c r="O656" s="255"/>
    </row>
    <row r="657" spans="14:15" ht="13.5">
      <c r="N657" s="254"/>
      <c r="O657" s="255"/>
    </row>
    <row r="658" spans="14:15" ht="13.5">
      <c r="N658" s="254"/>
      <c r="O658" s="255"/>
    </row>
    <row r="659" spans="14:15" ht="13.5">
      <c r="N659" s="254"/>
      <c r="O659" s="255"/>
    </row>
    <row r="660" spans="14:15" ht="13.5">
      <c r="N660" s="254"/>
      <c r="O660" s="255"/>
    </row>
    <row r="661" spans="14:15" ht="13.5">
      <c r="N661" s="254"/>
      <c r="O661" s="255"/>
    </row>
    <row r="662" spans="14:15" ht="13.5">
      <c r="N662" s="254"/>
      <c r="O662" s="255"/>
    </row>
    <row r="663" spans="14:15" ht="13.5">
      <c r="N663" s="254"/>
      <c r="O663" s="255"/>
    </row>
    <row r="664" spans="14:15" ht="13.5">
      <c r="N664" s="254"/>
      <c r="O664" s="255"/>
    </row>
    <row r="665" spans="14:15" ht="13.5">
      <c r="N665" s="254"/>
      <c r="O665" s="255"/>
    </row>
    <row r="666" spans="14:15" ht="13.5">
      <c r="N666" s="254"/>
      <c r="O666" s="255"/>
    </row>
    <row r="667" spans="14:15" ht="13.5">
      <c r="N667" s="254"/>
      <c r="O667" s="255"/>
    </row>
    <row r="668" spans="14:15" ht="13.5">
      <c r="N668" s="254"/>
      <c r="O668" s="255"/>
    </row>
    <row r="669" spans="14:15" ht="13.5">
      <c r="N669" s="254"/>
      <c r="O669" s="255"/>
    </row>
    <row r="670" spans="14:15" ht="13.5">
      <c r="N670" s="254"/>
      <c r="O670" s="255"/>
    </row>
    <row r="671" spans="14:15" ht="13.5">
      <c r="N671" s="254"/>
      <c r="O671" s="255"/>
    </row>
    <row r="672" spans="14:15" ht="13.5">
      <c r="N672" s="254"/>
      <c r="O672" s="255"/>
    </row>
    <row r="673" spans="14:15" ht="13.5">
      <c r="N673" s="254"/>
      <c r="O673" s="255"/>
    </row>
    <row r="674" spans="14:15" ht="13.5">
      <c r="N674" s="254"/>
      <c r="O674" s="255"/>
    </row>
    <row r="675" spans="14:15" ht="13.5">
      <c r="N675" s="254"/>
      <c r="O675" s="255"/>
    </row>
    <row r="676" spans="14:15" ht="13.5">
      <c r="N676" s="254"/>
      <c r="O676" s="255"/>
    </row>
    <row r="677" spans="14:15" ht="13.5">
      <c r="N677" s="254"/>
      <c r="O677" s="255"/>
    </row>
    <row r="678" spans="14:15" ht="13.5">
      <c r="N678" s="254"/>
      <c r="O678" s="255"/>
    </row>
    <row r="679" spans="14:15" ht="13.5">
      <c r="N679" s="254"/>
      <c r="O679" s="255"/>
    </row>
    <row r="680" spans="14:15" ht="13.5">
      <c r="N680" s="254"/>
      <c r="O680" s="255"/>
    </row>
    <row r="681" spans="14:15" ht="13.5">
      <c r="N681" s="254"/>
      <c r="O681" s="255"/>
    </row>
    <row r="682" spans="14:15" ht="13.5">
      <c r="N682" s="254"/>
      <c r="O682" s="255"/>
    </row>
    <row r="683" spans="14:15" ht="13.5">
      <c r="N683" s="254"/>
      <c r="O683" s="255"/>
    </row>
    <row r="684" spans="14:15" ht="13.5">
      <c r="N684" s="254"/>
      <c r="O684" s="255"/>
    </row>
    <row r="685" spans="14:15" ht="13.5">
      <c r="N685" s="254"/>
      <c r="O685" s="255"/>
    </row>
    <row r="686" spans="14:15" ht="13.5">
      <c r="N686" s="254"/>
      <c r="O686" s="255"/>
    </row>
    <row r="687" spans="14:15" ht="13.5">
      <c r="N687" s="254"/>
      <c r="O687" s="255"/>
    </row>
    <row r="688" spans="14:15" ht="13.5">
      <c r="N688" s="254"/>
      <c r="O688" s="255"/>
    </row>
    <row r="689" spans="14:15" ht="13.5">
      <c r="N689" s="254"/>
      <c r="O689" s="255"/>
    </row>
    <row r="690" spans="14:15" ht="13.5">
      <c r="N690" s="254"/>
      <c r="O690" s="255"/>
    </row>
    <row r="691" spans="14:15" ht="13.5">
      <c r="N691" s="254"/>
      <c r="O691" s="255"/>
    </row>
    <row r="692" spans="14:15" ht="13.5">
      <c r="N692" s="254"/>
      <c r="O692" s="255"/>
    </row>
    <row r="693" spans="14:15" ht="13.5">
      <c r="N693" s="254"/>
      <c r="O693" s="255"/>
    </row>
    <row r="694" spans="14:15" ht="13.5">
      <c r="N694" s="254"/>
      <c r="O694" s="255"/>
    </row>
    <row r="695" spans="14:15" ht="13.5">
      <c r="N695" s="254"/>
      <c r="O695" s="255"/>
    </row>
    <row r="696" spans="14:15" ht="13.5">
      <c r="N696" s="254"/>
      <c r="O696" s="255"/>
    </row>
    <row r="697" spans="14:15" ht="13.5">
      <c r="N697" s="254"/>
      <c r="O697" s="255"/>
    </row>
    <row r="698" spans="14:15" ht="13.5">
      <c r="N698" s="254"/>
      <c r="O698" s="255"/>
    </row>
    <row r="699" spans="14:15" ht="13.5">
      <c r="N699" s="254"/>
      <c r="O699" s="255"/>
    </row>
    <row r="700" spans="14:15" ht="13.5">
      <c r="N700" s="254"/>
      <c r="O700" s="255"/>
    </row>
    <row r="701" spans="14:15" ht="13.5">
      <c r="N701" s="254"/>
      <c r="O701" s="255"/>
    </row>
    <row r="702" spans="14:15" ht="13.5">
      <c r="N702" s="254"/>
      <c r="O702" s="255"/>
    </row>
    <row r="703" spans="14:15" ht="13.5">
      <c r="N703" s="254"/>
      <c r="O703" s="255"/>
    </row>
    <row r="704" spans="14:15" ht="13.5">
      <c r="N704" s="254"/>
      <c r="O704" s="255"/>
    </row>
    <row r="705" spans="14:15" ht="13.5">
      <c r="N705" s="254"/>
      <c r="O705" s="255"/>
    </row>
    <row r="706" spans="14:15" ht="13.5">
      <c r="N706" s="254"/>
      <c r="O706" s="255"/>
    </row>
  </sheetData>
  <sheetProtection/>
  <mergeCells count="21">
    <mergeCell ref="A2:Z2"/>
    <mergeCell ref="A4:B5"/>
    <mergeCell ref="C4:D5"/>
    <mergeCell ref="E4:F5"/>
    <mergeCell ref="G4:G5"/>
    <mergeCell ref="K4:Z5"/>
    <mergeCell ref="A3:D3"/>
    <mergeCell ref="I4:J4"/>
    <mergeCell ref="E475:F475"/>
    <mergeCell ref="D474:F474"/>
    <mergeCell ref="D470:F470"/>
    <mergeCell ref="H4:H5"/>
    <mergeCell ref="D463:F463"/>
    <mergeCell ref="D6:F6"/>
    <mergeCell ref="E7:F7"/>
    <mergeCell ref="E316:F316"/>
    <mergeCell ref="A478:F478"/>
    <mergeCell ref="E127:F127"/>
    <mergeCell ref="E440:F440"/>
    <mergeCell ref="E464:F464"/>
    <mergeCell ref="E471:F471"/>
  </mergeCells>
  <printOptions/>
  <pageMargins left="0.25" right="0.2" top="0.5511811023622047" bottom="0.5" header="0.5511811023622047" footer="0.5118110236220472"/>
  <pageSetup horizontalDpi="203" verticalDpi="203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92"/>
  <sheetViews>
    <sheetView showGridLines="0" zoomScalePageLayoutView="0" workbookViewId="0" topLeftCell="A183">
      <selection activeCell="N73" sqref="N73"/>
    </sheetView>
  </sheetViews>
  <sheetFormatPr defaultColWidth="8.88671875" defaultRowHeight="13.5"/>
  <cols>
    <col min="1" max="1" width="3.5546875" style="537" customWidth="1"/>
    <col min="2" max="2" width="4.10546875" style="537" customWidth="1"/>
    <col min="3" max="3" width="8.5546875" style="1164" customWidth="1"/>
    <col min="4" max="4" width="3.99609375" style="790" customWidth="1"/>
    <col min="5" max="5" width="10.10546875" style="785" customWidth="1"/>
    <col min="6" max="6" width="2.88671875" style="786" customWidth="1"/>
    <col min="7" max="7" width="4.3359375" style="786" customWidth="1"/>
    <col min="8" max="8" width="3.5546875" style="786" customWidth="1"/>
    <col min="9" max="9" width="3.6640625" style="786" customWidth="1"/>
    <col min="10" max="10" width="6.10546875" style="1248" customWidth="1"/>
    <col min="11" max="11" width="5.99609375" style="787" customWidth="1"/>
    <col min="12" max="12" width="5.77734375" style="300" customWidth="1"/>
    <col min="13" max="13" width="22.5546875" style="788" customWidth="1"/>
    <col min="14" max="14" width="22.99609375" style="0" customWidth="1"/>
    <col min="15" max="15" width="4.88671875" style="535" customWidth="1"/>
    <col min="16" max="52" width="8.88671875" style="4" customWidth="1"/>
  </cols>
  <sheetData>
    <row r="1" spans="1:15" ht="20.25" customHeight="1">
      <c r="A1" s="2125" t="s">
        <v>358</v>
      </c>
      <c r="B1" s="2125"/>
      <c r="C1" s="2125"/>
      <c r="D1" s="2125"/>
      <c r="E1" s="2125"/>
      <c r="F1" s="2125"/>
      <c r="G1" s="2125"/>
      <c r="H1" s="2125"/>
      <c r="I1" s="2125"/>
      <c r="J1" s="2125"/>
      <c r="K1" s="2125"/>
      <c r="L1" s="2125"/>
      <c r="M1" s="2125"/>
      <c r="N1" s="2125"/>
      <c r="O1" s="2125"/>
    </row>
    <row r="2" spans="1:15" ht="14.25" thickBot="1">
      <c r="A2" s="2126"/>
      <c r="B2" s="2126"/>
      <c r="C2" s="2126"/>
      <c r="D2" s="2126"/>
      <c r="E2" s="2126"/>
      <c r="F2" s="2126"/>
      <c r="G2" s="2126"/>
      <c r="H2" s="2126"/>
      <c r="I2" s="2126"/>
      <c r="J2" s="2126"/>
      <c r="K2" s="2126"/>
      <c r="L2" s="2126"/>
      <c r="M2" s="2126"/>
      <c r="N2" s="2126"/>
      <c r="O2" s="2126"/>
    </row>
    <row r="3" spans="1:15" ht="15" customHeight="1">
      <c r="A3" s="2141" t="s">
        <v>359</v>
      </c>
      <c r="B3" s="2132" t="s">
        <v>360</v>
      </c>
      <c r="C3" s="2123" t="s">
        <v>361</v>
      </c>
      <c r="D3" s="2134" t="s">
        <v>362</v>
      </c>
      <c r="E3" s="2136" t="s">
        <v>363</v>
      </c>
      <c r="F3" s="2137"/>
      <c r="G3" s="2137"/>
      <c r="H3" s="2137"/>
      <c r="I3" s="2137"/>
      <c r="J3" s="2138"/>
      <c r="K3" s="2123" t="s">
        <v>364</v>
      </c>
      <c r="L3" s="2134" t="s">
        <v>365</v>
      </c>
      <c r="M3" s="2121" t="s">
        <v>366</v>
      </c>
      <c r="N3" s="2139" t="s">
        <v>367</v>
      </c>
      <c r="O3" s="2127" t="s">
        <v>368</v>
      </c>
    </row>
    <row r="4" spans="1:15" ht="15" customHeight="1" thickBot="1">
      <c r="A4" s="2142"/>
      <c r="B4" s="2133"/>
      <c r="C4" s="2124"/>
      <c r="D4" s="2135"/>
      <c r="E4" s="2129" t="s">
        <v>369</v>
      </c>
      <c r="F4" s="2130"/>
      <c r="G4" s="2130"/>
      <c r="H4" s="2130"/>
      <c r="I4" s="2131"/>
      <c r="J4" s="1247" t="s">
        <v>370</v>
      </c>
      <c r="K4" s="2124"/>
      <c r="L4" s="2135"/>
      <c r="M4" s="2122"/>
      <c r="N4" s="2140"/>
      <c r="O4" s="2128"/>
    </row>
    <row r="5" spans="1:15" ht="15" customHeight="1" thickTop="1">
      <c r="A5" s="1166" t="s">
        <v>148</v>
      </c>
      <c r="B5" s="41" t="s">
        <v>371</v>
      </c>
      <c r="C5" s="1141" t="s">
        <v>1022</v>
      </c>
      <c r="D5" s="799" t="s">
        <v>201</v>
      </c>
      <c r="E5" s="566" t="s">
        <v>1022</v>
      </c>
      <c r="F5" s="177"/>
      <c r="G5" s="567">
        <v>12</v>
      </c>
      <c r="H5" s="568">
        <v>1</v>
      </c>
      <c r="I5" s="569">
        <f>G5*H5</f>
        <v>12</v>
      </c>
      <c r="J5" s="1836">
        <f>'2008복지관 세출 무료사업비 (2)'!H8</f>
        <v>0</v>
      </c>
      <c r="K5" s="168" t="s">
        <v>372</v>
      </c>
      <c r="L5" s="73" t="s">
        <v>373</v>
      </c>
      <c r="M5" s="390" t="s">
        <v>374</v>
      </c>
      <c r="N5" s="457" t="s">
        <v>375</v>
      </c>
      <c r="O5" s="1167" t="s">
        <v>376</v>
      </c>
    </row>
    <row r="6" spans="1:15" ht="15" customHeight="1">
      <c r="A6" s="563" t="s">
        <v>149</v>
      </c>
      <c r="B6" s="41" t="s">
        <v>377</v>
      </c>
      <c r="C6" s="1142" t="s">
        <v>378</v>
      </c>
      <c r="D6" s="940" t="s">
        <v>201</v>
      </c>
      <c r="E6" s="570" t="s">
        <v>379</v>
      </c>
      <c r="F6" s="120"/>
      <c r="G6" s="571">
        <v>100</v>
      </c>
      <c r="H6" s="572">
        <v>12</v>
      </c>
      <c r="I6" s="1760">
        <f>(G6*H6)</f>
        <v>1200</v>
      </c>
      <c r="J6" s="1837">
        <f>'2008복지관 세출 무료사업비 (2)'!H10</f>
        <v>180</v>
      </c>
      <c r="K6" s="309" t="s">
        <v>372</v>
      </c>
      <c r="L6" s="41" t="s">
        <v>119</v>
      </c>
      <c r="M6" s="574" t="s">
        <v>380</v>
      </c>
      <c r="N6" s="575" t="s">
        <v>381</v>
      </c>
      <c r="O6" s="1168" t="s">
        <v>376</v>
      </c>
    </row>
    <row r="7" spans="1:15" ht="15" customHeight="1">
      <c r="A7" s="563" t="s">
        <v>934</v>
      </c>
      <c r="B7" s="41" t="s">
        <v>20</v>
      </c>
      <c r="C7" s="1142"/>
      <c r="D7" s="940"/>
      <c r="E7" s="570" t="s">
        <v>382</v>
      </c>
      <c r="F7" s="120"/>
      <c r="G7" s="571">
        <v>60</v>
      </c>
      <c r="H7" s="572">
        <v>2</v>
      </c>
      <c r="I7" s="573">
        <f aca="true" t="shared" si="0" ref="I7:I21">(G7*H7)</f>
        <v>120</v>
      </c>
      <c r="J7" s="1837"/>
      <c r="K7" s="309"/>
      <c r="L7" s="41"/>
      <c r="M7" s="574" t="s">
        <v>383</v>
      </c>
      <c r="N7" s="576" t="s">
        <v>384</v>
      </c>
      <c r="O7" s="1168"/>
    </row>
    <row r="8" spans="1:15" ht="15" customHeight="1">
      <c r="A8" s="563" t="s">
        <v>385</v>
      </c>
      <c r="B8" s="41" t="s">
        <v>386</v>
      </c>
      <c r="C8" s="1146"/>
      <c r="D8" s="799"/>
      <c r="E8" s="566" t="s">
        <v>387</v>
      </c>
      <c r="F8" s="177"/>
      <c r="G8" s="567">
        <v>60</v>
      </c>
      <c r="H8" s="568">
        <v>2.8</v>
      </c>
      <c r="I8" s="569">
        <f t="shared" si="0"/>
        <v>168</v>
      </c>
      <c r="J8" s="1836"/>
      <c r="K8" s="168"/>
      <c r="L8" s="73"/>
      <c r="M8" s="577" t="s">
        <v>388</v>
      </c>
      <c r="N8" s="457" t="s">
        <v>389</v>
      </c>
      <c r="O8" s="1167"/>
    </row>
    <row r="9" spans="1:15" ht="15" customHeight="1">
      <c r="A9" s="563" t="s">
        <v>390</v>
      </c>
      <c r="B9" s="41"/>
      <c r="C9" s="1142" t="s">
        <v>1023</v>
      </c>
      <c r="D9" s="940" t="s">
        <v>201</v>
      </c>
      <c r="E9" s="570" t="s">
        <v>392</v>
      </c>
      <c r="F9" s="120"/>
      <c r="G9" s="578">
        <v>60</v>
      </c>
      <c r="H9" s="579">
        <v>2</v>
      </c>
      <c r="I9" s="361">
        <f t="shared" si="0"/>
        <v>120</v>
      </c>
      <c r="J9" s="1837">
        <f>'[1]2008복지관 세출 무료사업비 (2)'!H13</f>
        <v>80</v>
      </c>
      <c r="K9" s="309" t="s">
        <v>372</v>
      </c>
      <c r="L9" s="41" t="s">
        <v>373</v>
      </c>
      <c r="M9" s="377" t="s">
        <v>393</v>
      </c>
      <c r="N9" s="575" t="s">
        <v>394</v>
      </c>
      <c r="O9" s="1168" t="s">
        <v>376</v>
      </c>
    </row>
    <row r="10" spans="1:15" ht="15" customHeight="1">
      <c r="A10" s="563"/>
      <c r="B10" s="41"/>
      <c r="C10" s="1146"/>
      <c r="D10" s="799"/>
      <c r="E10" s="566" t="s">
        <v>395</v>
      </c>
      <c r="F10" s="177"/>
      <c r="G10" s="580">
        <v>8</v>
      </c>
      <c r="H10" s="581">
        <v>1</v>
      </c>
      <c r="I10" s="582">
        <f t="shared" si="0"/>
        <v>8</v>
      </c>
      <c r="J10" s="1836"/>
      <c r="K10" s="168"/>
      <c r="L10" s="73"/>
      <c r="M10" s="390" t="s">
        <v>396</v>
      </c>
      <c r="N10" s="457" t="s">
        <v>397</v>
      </c>
      <c r="O10" s="1167"/>
    </row>
    <row r="11" spans="1:15" ht="30.75" customHeight="1">
      <c r="A11" s="563"/>
      <c r="B11" s="41"/>
      <c r="C11" s="1142" t="s">
        <v>1024</v>
      </c>
      <c r="D11" s="940" t="s">
        <v>201</v>
      </c>
      <c r="E11" s="570" t="s">
        <v>398</v>
      </c>
      <c r="F11" s="120"/>
      <c r="G11" s="578">
        <v>30</v>
      </c>
      <c r="H11" s="579">
        <v>1</v>
      </c>
      <c r="I11" s="361">
        <f t="shared" si="0"/>
        <v>30</v>
      </c>
      <c r="J11" s="1837">
        <f>'2008복지관 세출 무료사업비 (2)'!H15</f>
        <v>40</v>
      </c>
      <c r="K11" s="309" t="s">
        <v>120</v>
      </c>
      <c r="L11" s="41" t="s">
        <v>119</v>
      </c>
      <c r="M11" s="377" t="s">
        <v>399</v>
      </c>
      <c r="N11" s="575" t="s">
        <v>400</v>
      </c>
      <c r="O11" s="1168" t="s">
        <v>121</v>
      </c>
    </row>
    <row r="12" spans="1:15" ht="15" customHeight="1">
      <c r="A12" s="563"/>
      <c r="B12" s="41"/>
      <c r="C12" s="1142"/>
      <c r="D12" s="940"/>
      <c r="E12" s="570" t="s">
        <v>401</v>
      </c>
      <c r="F12" s="120"/>
      <c r="G12" s="578">
        <v>20</v>
      </c>
      <c r="H12" s="579">
        <v>1</v>
      </c>
      <c r="I12" s="361">
        <f t="shared" si="0"/>
        <v>20</v>
      </c>
      <c r="J12" s="1837"/>
      <c r="K12" s="309"/>
      <c r="L12" s="41"/>
      <c r="M12" s="377" t="s">
        <v>402</v>
      </c>
      <c r="N12" s="575" t="s">
        <v>403</v>
      </c>
      <c r="O12" s="1168"/>
    </row>
    <row r="13" spans="1:15" ht="15" customHeight="1">
      <c r="A13" s="563"/>
      <c r="B13" s="41"/>
      <c r="C13" s="1142"/>
      <c r="D13" s="940"/>
      <c r="E13" s="570" t="s">
        <v>404</v>
      </c>
      <c r="F13" s="120"/>
      <c r="G13" s="578">
        <v>60</v>
      </c>
      <c r="H13" s="579">
        <v>4</v>
      </c>
      <c r="I13" s="361">
        <f t="shared" si="0"/>
        <v>240</v>
      </c>
      <c r="J13" s="1837"/>
      <c r="K13" s="309"/>
      <c r="L13" s="41"/>
      <c r="M13" s="377" t="s">
        <v>405</v>
      </c>
      <c r="N13" s="575" t="s">
        <v>406</v>
      </c>
      <c r="O13" s="1168"/>
    </row>
    <row r="14" spans="1:15" ht="15" customHeight="1">
      <c r="A14" s="563"/>
      <c r="B14" s="41"/>
      <c r="C14" s="1142"/>
      <c r="D14" s="940"/>
      <c r="E14" s="570" t="s">
        <v>407</v>
      </c>
      <c r="F14" s="120"/>
      <c r="G14" s="578">
        <v>20</v>
      </c>
      <c r="H14" s="579">
        <v>1</v>
      </c>
      <c r="I14" s="361">
        <f t="shared" si="0"/>
        <v>20</v>
      </c>
      <c r="J14" s="1837"/>
      <c r="K14" s="309"/>
      <c r="L14" s="41"/>
      <c r="M14" s="377" t="s">
        <v>408</v>
      </c>
      <c r="N14" s="575" t="s">
        <v>409</v>
      </c>
      <c r="O14" s="1168"/>
    </row>
    <row r="15" spans="1:15" ht="15" customHeight="1">
      <c r="A15" s="563"/>
      <c r="B15" s="41"/>
      <c r="C15" s="1143"/>
      <c r="D15" s="799"/>
      <c r="E15" s="566" t="s">
        <v>410</v>
      </c>
      <c r="F15" s="177"/>
      <c r="G15" s="580">
        <v>12</v>
      </c>
      <c r="H15" s="581">
        <v>1</v>
      </c>
      <c r="I15" s="582">
        <f t="shared" si="0"/>
        <v>12</v>
      </c>
      <c r="J15" s="1836"/>
      <c r="K15" s="168"/>
      <c r="L15" s="73"/>
      <c r="M15" s="390" t="s">
        <v>411</v>
      </c>
      <c r="N15" s="457" t="s">
        <v>412</v>
      </c>
      <c r="O15" s="1167"/>
    </row>
    <row r="16" spans="1:15" ht="15" customHeight="1">
      <c r="A16" s="563"/>
      <c r="B16" s="41"/>
      <c r="C16" s="1142" t="s">
        <v>230</v>
      </c>
      <c r="D16" s="940" t="s">
        <v>201</v>
      </c>
      <c r="E16" s="570" t="s">
        <v>413</v>
      </c>
      <c r="F16" s="120"/>
      <c r="G16" s="578">
        <v>12</v>
      </c>
      <c r="H16" s="579">
        <v>2</v>
      </c>
      <c r="I16" s="361">
        <f t="shared" si="0"/>
        <v>24</v>
      </c>
      <c r="J16" s="1837">
        <f>'[1]2008복지관 세출 무료사업비 (2)'!H17</f>
        <v>0</v>
      </c>
      <c r="K16" s="309" t="s">
        <v>372</v>
      </c>
      <c r="L16" s="41" t="s">
        <v>373</v>
      </c>
      <c r="M16" s="377" t="s">
        <v>414</v>
      </c>
      <c r="N16" s="575" t="s">
        <v>415</v>
      </c>
      <c r="O16" s="1168" t="s">
        <v>121</v>
      </c>
    </row>
    <row r="17" spans="1:15" ht="15" customHeight="1">
      <c r="A17" s="563"/>
      <c r="B17" s="41"/>
      <c r="C17" s="1142"/>
      <c r="D17" s="940"/>
      <c r="E17" s="570" t="s">
        <v>416</v>
      </c>
      <c r="F17" s="120"/>
      <c r="G17" s="578">
        <v>5</v>
      </c>
      <c r="H17" s="579">
        <v>4</v>
      </c>
      <c r="I17" s="361">
        <f t="shared" si="0"/>
        <v>20</v>
      </c>
      <c r="J17" s="1837"/>
      <c r="K17" s="309"/>
      <c r="L17" s="41"/>
      <c r="M17" s="377" t="s">
        <v>417</v>
      </c>
      <c r="N17" s="575" t="s">
        <v>418</v>
      </c>
      <c r="O17" s="1168"/>
    </row>
    <row r="18" spans="1:15" ht="15" customHeight="1">
      <c r="A18" s="563"/>
      <c r="B18" s="41"/>
      <c r="C18" s="1142"/>
      <c r="D18" s="940"/>
      <c r="E18" s="570" t="s">
        <v>419</v>
      </c>
      <c r="F18" s="120"/>
      <c r="G18" s="578">
        <v>12</v>
      </c>
      <c r="H18" s="579">
        <v>1</v>
      </c>
      <c r="I18" s="361">
        <f t="shared" si="0"/>
        <v>12</v>
      </c>
      <c r="J18" s="1837"/>
      <c r="K18" s="309"/>
      <c r="L18" s="41"/>
      <c r="M18" s="377" t="s">
        <v>420</v>
      </c>
      <c r="N18" s="575" t="s">
        <v>421</v>
      </c>
      <c r="O18" s="1168"/>
    </row>
    <row r="19" spans="1:15" ht="30.75" customHeight="1">
      <c r="A19" s="563"/>
      <c r="B19" s="41"/>
      <c r="C19" s="1142"/>
      <c r="D19" s="1020"/>
      <c r="E19" s="570" t="s">
        <v>422</v>
      </c>
      <c r="F19" s="120"/>
      <c r="G19" s="578">
        <v>12</v>
      </c>
      <c r="H19" s="579">
        <v>1</v>
      </c>
      <c r="I19" s="361">
        <f t="shared" si="0"/>
        <v>12</v>
      </c>
      <c r="J19" s="1837"/>
      <c r="K19" s="588"/>
      <c r="L19" s="41"/>
      <c r="M19" s="589" t="s">
        <v>423</v>
      </c>
      <c r="N19" s="575" t="s">
        <v>415</v>
      </c>
      <c r="O19" s="1170"/>
    </row>
    <row r="20" spans="1:15" ht="15" customHeight="1">
      <c r="A20" s="563"/>
      <c r="B20" s="41"/>
      <c r="C20" s="1143"/>
      <c r="D20" s="799"/>
      <c r="E20" s="566" t="s">
        <v>424</v>
      </c>
      <c r="F20" s="120"/>
      <c r="G20" s="578">
        <v>20</v>
      </c>
      <c r="H20" s="579">
        <v>1</v>
      </c>
      <c r="I20" s="361">
        <f t="shared" si="0"/>
        <v>20</v>
      </c>
      <c r="J20" s="1838"/>
      <c r="K20" s="590"/>
      <c r="L20" s="41"/>
      <c r="M20" s="591" t="s">
        <v>425</v>
      </c>
      <c r="N20" s="575" t="s">
        <v>426</v>
      </c>
      <c r="O20" s="1170"/>
    </row>
    <row r="21" spans="1:15" ht="29.25" customHeight="1">
      <c r="A21" s="563"/>
      <c r="B21" s="41"/>
      <c r="C21" s="1815" t="s">
        <v>427</v>
      </c>
      <c r="D21" s="796" t="s">
        <v>201</v>
      </c>
      <c r="E21" s="583" t="s">
        <v>427</v>
      </c>
      <c r="F21" s="194"/>
      <c r="G21" s="622">
        <v>60</v>
      </c>
      <c r="H21" s="584">
        <v>1</v>
      </c>
      <c r="I21" s="585">
        <f t="shared" si="0"/>
        <v>60</v>
      </c>
      <c r="J21" s="1839">
        <v>0</v>
      </c>
      <c r="K21" s="84" t="s">
        <v>120</v>
      </c>
      <c r="L21" s="52" t="s">
        <v>474</v>
      </c>
      <c r="M21" s="1816" t="s">
        <v>1565</v>
      </c>
      <c r="N21" s="600" t="s">
        <v>1566</v>
      </c>
      <c r="O21" s="1169" t="s">
        <v>121</v>
      </c>
    </row>
    <row r="22" spans="1:15" ht="15" customHeight="1">
      <c r="A22" s="1172"/>
      <c r="B22" s="41"/>
      <c r="C22" s="1150" t="s">
        <v>435</v>
      </c>
      <c r="D22" s="1124" t="s">
        <v>201</v>
      </c>
      <c r="E22" s="602" t="s">
        <v>436</v>
      </c>
      <c r="F22" s="597"/>
      <c r="G22" s="598">
        <v>60</v>
      </c>
      <c r="H22" s="599">
        <v>80</v>
      </c>
      <c r="I22" s="1761">
        <f aca="true" t="shared" si="1" ref="I22:I34">G22*H22</f>
        <v>4800</v>
      </c>
      <c r="J22" s="1841">
        <f>'2008복지관 세출 무료사업비 (2)'!H20</f>
        <v>5100</v>
      </c>
      <c r="K22" s="358" t="s">
        <v>372</v>
      </c>
      <c r="L22" s="72" t="s">
        <v>373</v>
      </c>
      <c r="M22" s="616" t="s">
        <v>437</v>
      </c>
      <c r="N22" s="141" t="s">
        <v>438</v>
      </c>
      <c r="O22" s="1173" t="s">
        <v>428</v>
      </c>
    </row>
    <row r="23" spans="1:15" ht="15" customHeight="1">
      <c r="A23" s="1172"/>
      <c r="B23" s="41"/>
      <c r="C23" s="1151" t="s">
        <v>439</v>
      </c>
      <c r="D23" s="1125"/>
      <c r="E23" s="613" t="s">
        <v>14</v>
      </c>
      <c r="F23" s="457"/>
      <c r="G23" s="618" t="s">
        <v>14</v>
      </c>
      <c r="H23" s="619" t="s">
        <v>14</v>
      </c>
      <c r="I23" s="582" t="s">
        <v>14</v>
      </c>
      <c r="J23" s="1836"/>
      <c r="K23" s="168"/>
      <c r="L23" s="73"/>
      <c r="M23" s="620" t="s">
        <v>14</v>
      </c>
      <c r="N23" s="614" t="s">
        <v>14</v>
      </c>
      <c r="O23" s="1175"/>
    </row>
    <row r="24" spans="1:15" ht="15" customHeight="1">
      <c r="A24" s="1172"/>
      <c r="B24" s="41"/>
      <c r="C24" s="1152" t="s">
        <v>951</v>
      </c>
      <c r="D24" s="1126" t="s">
        <v>201</v>
      </c>
      <c r="E24" s="583" t="s">
        <v>441</v>
      </c>
      <c r="F24" s="587"/>
      <c r="G24" s="622">
        <v>13</v>
      </c>
      <c r="H24" s="584">
        <v>24</v>
      </c>
      <c r="I24" s="595">
        <f t="shared" si="1"/>
        <v>312</v>
      </c>
      <c r="J24" s="1842">
        <f>'2008복지관 세출 무료사업비 (2)'!H23</f>
        <v>700</v>
      </c>
      <c r="K24" s="84" t="s">
        <v>442</v>
      </c>
      <c r="L24" s="52" t="s">
        <v>373</v>
      </c>
      <c r="M24" s="586" t="s">
        <v>443</v>
      </c>
      <c r="N24" s="193" t="s">
        <v>444</v>
      </c>
      <c r="O24" s="1176" t="s">
        <v>428</v>
      </c>
    </row>
    <row r="25" spans="1:15" ht="15" customHeight="1" thickBot="1">
      <c r="A25" s="1210"/>
      <c r="B25" s="972"/>
      <c r="C25" s="1817" t="s">
        <v>1375</v>
      </c>
      <c r="D25" s="1818" t="s">
        <v>201</v>
      </c>
      <c r="E25" s="1819" t="s">
        <v>446</v>
      </c>
      <c r="F25" s="1820"/>
      <c r="G25" s="1206">
        <v>20</v>
      </c>
      <c r="H25" s="1207">
        <v>8</v>
      </c>
      <c r="I25" s="1208">
        <f t="shared" si="1"/>
        <v>160</v>
      </c>
      <c r="J25" s="1843">
        <f>'2008복지관 세출 무료사업비 (2)'!H27</f>
        <v>6971</v>
      </c>
      <c r="K25" s="1209" t="s">
        <v>372</v>
      </c>
      <c r="L25" s="1821" t="s">
        <v>1567</v>
      </c>
      <c r="M25" s="1822" t="s">
        <v>445</v>
      </c>
      <c r="N25" s="892" t="s">
        <v>447</v>
      </c>
      <c r="O25" s="1823" t="s">
        <v>428</v>
      </c>
    </row>
    <row r="26" spans="1:15" ht="15" customHeight="1">
      <c r="A26" s="1172"/>
      <c r="B26" s="41"/>
      <c r="C26" s="1148" t="s">
        <v>952</v>
      </c>
      <c r="D26" s="798"/>
      <c r="E26" s="604" t="s">
        <v>448</v>
      </c>
      <c r="F26" s="575"/>
      <c r="G26" s="578">
        <v>20</v>
      </c>
      <c r="H26" s="579">
        <v>5</v>
      </c>
      <c r="I26" s="361">
        <f>G26*H26</f>
        <v>100</v>
      </c>
      <c r="J26" s="1844"/>
      <c r="K26" s="309" t="s">
        <v>372</v>
      </c>
      <c r="L26" s="623" t="s">
        <v>561</v>
      </c>
      <c r="M26" s="621" t="s">
        <v>449</v>
      </c>
      <c r="N26" s="1" t="s">
        <v>450</v>
      </c>
      <c r="O26" s="1174"/>
    </row>
    <row r="27" spans="1:15" ht="15" customHeight="1">
      <c r="A27" s="1172"/>
      <c r="B27" s="41"/>
      <c r="C27" s="1148"/>
      <c r="D27" s="798"/>
      <c r="E27" s="603" t="s">
        <v>451</v>
      </c>
      <c r="F27" s="575"/>
      <c r="G27" s="578">
        <v>60</v>
      </c>
      <c r="H27" s="579">
        <v>2</v>
      </c>
      <c r="I27" s="361">
        <f>G27*H27</f>
        <v>120</v>
      </c>
      <c r="J27" s="1844"/>
      <c r="K27" s="309" t="s">
        <v>280</v>
      </c>
      <c r="L27" s="39" t="s">
        <v>808</v>
      </c>
      <c r="M27" s="621" t="s">
        <v>452</v>
      </c>
      <c r="N27" s="1" t="s">
        <v>453</v>
      </c>
      <c r="O27" s="1174"/>
    </row>
    <row r="28" spans="1:15" ht="15" customHeight="1">
      <c r="A28" s="1172"/>
      <c r="B28" s="41"/>
      <c r="C28" s="1148"/>
      <c r="D28" s="798"/>
      <c r="E28" s="603" t="s">
        <v>1568</v>
      </c>
      <c r="F28" s="575"/>
      <c r="G28" s="578">
        <v>7</v>
      </c>
      <c r="H28" s="579">
        <v>10</v>
      </c>
      <c r="I28" s="120">
        <f>G28*H28</f>
        <v>70</v>
      </c>
      <c r="J28" s="1845"/>
      <c r="K28" s="85"/>
      <c r="L28" s="41" t="s">
        <v>1567</v>
      </c>
      <c r="M28" s="480" t="s">
        <v>1569</v>
      </c>
      <c r="N28" s="40" t="s">
        <v>1570</v>
      </c>
      <c r="O28" s="1185"/>
    </row>
    <row r="29" spans="1:15" ht="15" customHeight="1">
      <c r="A29" s="1172"/>
      <c r="B29" s="41"/>
      <c r="C29" s="1149"/>
      <c r="D29" s="835"/>
      <c r="E29" s="566" t="s">
        <v>1571</v>
      </c>
      <c r="F29" s="1762"/>
      <c r="G29" s="580">
        <v>20</v>
      </c>
      <c r="H29" s="581">
        <v>5</v>
      </c>
      <c r="I29" s="177">
        <f>G29*H29</f>
        <v>100</v>
      </c>
      <c r="J29" s="1838"/>
      <c r="K29" s="1763"/>
      <c r="L29" s="73" t="s">
        <v>1572</v>
      </c>
      <c r="M29" s="1764" t="s">
        <v>1573</v>
      </c>
      <c r="N29" s="63" t="s">
        <v>444</v>
      </c>
      <c r="O29" s="1765"/>
    </row>
    <row r="30" spans="1:15" ht="15" customHeight="1">
      <c r="A30" s="1172"/>
      <c r="B30" s="41"/>
      <c r="C30" s="1150" t="s">
        <v>454</v>
      </c>
      <c r="D30" s="853" t="s">
        <v>201</v>
      </c>
      <c r="E30" s="605" t="s">
        <v>455</v>
      </c>
      <c r="F30" s="575"/>
      <c r="G30" s="578">
        <v>60</v>
      </c>
      <c r="H30" s="579">
        <v>1</v>
      </c>
      <c r="I30" s="361">
        <f t="shared" si="1"/>
        <v>60</v>
      </c>
      <c r="J30" s="1844">
        <f>'2008복지관 세출 무료사업비 (2)'!H59</f>
        <v>1900</v>
      </c>
      <c r="K30" s="309" t="s">
        <v>372</v>
      </c>
      <c r="L30" s="39" t="s">
        <v>434</v>
      </c>
      <c r="M30" s="621" t="s">
        <v>456</v>
      </c>
      <c r="N30" s="1" t="s">
        <v>457</v>
      </c>
      <c r="O30" s="1173" t="s">
        <v>428</v>
      </c>
    </row>
    <row r="31" spans="1:15" ht="15" customHeight="1">
      <c r="A31" s="1172"/>
      <c r="B31" s="41"/>
      <c r="C31" s="1162" t="s">
        <v>458</v>
      </c>
      <c r="D31" s="798"/>
      <c r="E31" s="605" t="s">
        <v>459</v>
      </c>
      <c r="F31" s="575"/>
      <c r="G31" s="578">
        <v>55</v>
      </c>
      <c r="H31" s="579">
        <v>1</v>
      </c>
      <c r="I31" s="361">
        <f t="shared" si="1"/>
        <v>55</v>
      </c>
      <c r="J31" s="1844"/>
      <c r="K31" s="309" t="s">
        <v>460</v>
      </c>
      <c r="L31" s="39" t="s">
        <v>461</v>
      </c>
      <c r="M31" s="621" t="s">
        <v>462</v>
      </c>
      <c r="N31" s="1" t="s">
        <v>1574</v>
      </c>
      <c r="O31" s="1174"/>
    </row>
    <row r="32" spans="1:15" ht="15" customHeight="1">
      <c r="A32" s="563"/>
      <c r="B32" s="73"/>
      <c r="C32" s="1151" t="s">
        <v>14</v>
      </c>
      <c r="D32" s="835"/>
      <c r="E32" s="1824" t="s">
        <v>1575</v>
      </c>
      <c r="F32" s="457"/>
      <c r="G32" s="580">
        <v>3</v>
      </c>
      <c r="H32" s="581">
        <v>4</v>
      </c>
      <c r="I32" s="582">
        <f t="shared" si="1"/>
        <v>12</v>
      </c>
      <c r="J32" s="1846"/>
      <c r="K32" s="168"/>
      <c r="L32" s="612" t="s">
        <v>1576</v>
      </c>
      <c r="M32" s="620" t="s">
        <v>1577</v>
      </c>
      <c r="N32" s="143"/>
      <c r="O32" s="1175"/>
    </row>
    <row r="33" spans="1:15" ht="15" customHeight="1">
      <c r="A33" s="1172"/>
      <c r="B33" s="41"/>
      <c r="C33" s="1149" t="s">
        <v>200</v>
      </c>
      <c r="D33" s="2086" t="s">
        <v>201</v>
      </c>
      <c r="E33" s="613" t="s">
        <v>463</v>
      </c>
      <c r="F33" s="457"/>
      <c r="G33" s="580">
        <v>40</v>
      </c>
      <c r="H33" s="619">
        <v>1</v>
      </c>
      <c r="I33" s="582">
        <f t="shared" si="1"/>
        <v>40</v>
      </c>
      <c r="J33" s="1838">
        <f>'2008복지관 세출 무료사업비 (2)'!H70</f>
        <v>1573</v>
      </c>
      <c r="K33" s="168" t="s">
        <v>372</v>
      </c>
      <c r="L33" s="612" t="s">
        <v>464</v>
      </c>
      <c r="M33" s="620" t="s">
        <v>465</v>
      </c>
      <c r="N33" s="776" t="s">
        <v>466</v>
      </c>
      <c r="O33" s="1174" t="s">
        <v>428</v>
      </c>
    </row>
    <row r="34" spans="1:15" ht="21.75" customHeight="1">
      <c r="A34" s="1172"/>
      <c r="B34" s="73"/>
      <c r="C34" s="1148" t="s">
        <v>203</v>
      </c>
      <c r="D34" s="2087"/>
      <c r="E34" s="613" t="s">
        <v>126</v>
      </c>
      <c r="F34" s="457"/>
      <c r="G34" s="580">
        <v>65</v>
      </c>
      <c r="H34" s="581">
        <v>1</v>
      </c>
      <c r="I34" s="582">
        <f t="shared" si="1"/>
        <v>65</v>
      </c>
      <c r="J34" s="1846">
        <f>'2008복지관 세출 무료사업비 (2)'!H82</f>
        <v>1737.5</v>
      </c>
      <c r="K34" s="168" t="s">
        <v>460</v>
      </c>
      <c r="L34" s="612" t="s">
        <v>467</v>
      </c>
      <c r="M34" s="620" t="s">
        <v>468</v>
      </c>
      <c r="N34" s="614" t="s">
        <v>469</v>
      </c>
      <c r="O34" s="1175"/>
    </row>
    <row r="35" spans="1:52" s="642" customFormat="1" ht="15" customHeight="1">
      <c r="A35" s="1177"/>
      <c r="B35" s="634" t="s">
        <v>470</v>
      </c>
      <c r="C35" s="1153" t="s">
        <v>479</v>
      </c>
      <c r="D35" s="1127" t="s">
        <v>202</v>
      </c>
      <c r="E35" s="635" t="s">
        <v>480</v>
      </c>
      <c r="F35" s="636">
        <v>15</v>
      </c>
      <c r="G35" s="637">
        <v>4</v>
      </c>
      <c r="H35" s="638">
        <v>12</v>
      </c>
      <c r="I35" s="639">
        <f aca="true" t="shared" si="2" ref="I35:I40">F35*G35*H35</f>
        <v>720</v>
      </c>
      <c r="J35" s="1832">
        <f>'2008복지관 세출 실비사업비'!H153</f>
        <v>26887.2</v>
      </c>
      <c r="K35" s="309" t="s">
        <v>473</v>
      </c>
      <c r="L35" s="624" t="s">
        <v>474</v>
      </c>
      <c r="M35" s="2082" t="s">
        <v>481</v>
      </c>
      <c r="N35" s="2080" t="s">
        <v>482</v>
      </c>
      <c r="O35" s="1178" t="s">
        <v>1578</v>
      </c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41"/>
      <c r="AC35" s="641"/>
      <c r="AD35" s="641"/>
      <c r="AE35" s="641"/>
      <c r="AF35" s="641"/>
      <c r="AG35" s="641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R35" s="641"/>
      <c r="AS35" s="641"/>
      <c r="AT35" s="641"/>
      <c r="AU35" s="641"/>
      <c r="AV35" s="641"/>
      <c r="AW35" s="641"/>
      <c r="AX35" s="641"/>
      <c r="AY35" s="641"/>
      <c r="AZ35" s="641"/>
    </row>
    <row r="36" spans="1:52" s="642" customFormat="1" ht="15" customHeight="1">
      <c r="A36" s="1177"/>
      <c r="B36" s="634" t="s">
        <v>478</v>
      </c>
      <c r="C36" s="1154"/>
      <c r="D36" s="1129"/>
      <c r="E36" s="635" t="s">
        <v>483</v>
      </c>
      <c r="F36" s="636">
        <v>2</v>
      </c>
      <c r="G36" s="637">
        <v>4</v>
      </c>
      <c r="H36" s="638">
        <v>2</v>
      </c>
      <c r="I36" s="639">
        <f t="shared" si="2"/>
        <v>16</v>
      </c>
      <c r="J36" s="1832"/>
      <c r="K36" s="309"/>
      <c r="L36" s="624"/>
      <c r="M36" s="2082"/>
      <c r="N36" s="2081"/>
      <c r="O36" s="1178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641"/>
      <c r="AF36" s="641"/>
      <c r="AG36" s="641"/>
      <c r="AH36" s="641"/>
      <c r="AI36" s="641"/>
      <c r="AJ36" s="641"/>
      <c r="AK36" s="641"/>
      <c r="AL36" s="641"/>
      <c r="AM36" s="641"/>
      <c r="AN36" s="641"/>
      <c r="AO36" s="641"/>
      <c r="AP36" s="641"/>
      <c r="AQ36" s="641"/>
      <c r="AR36" s="641"/>
      <c r="AS36" s="641"/>
      <c r="AT36" s="641"/>
      <c r="AU36" s="641"/>
      <c r="AV36" s="641"/>
      <c r="AW36" s="641"/>
      <c r="AX36" s="641"/>
      <c r="AY36" s="641"/>
      <c r="AZ36" s="641"/>
    </row>
    <row r="37" spans="1:52" s="642" customFormat="1" ht="15" customHeight="1">
      <c r="A37" s="1177"/>
      <c r="B37" s="634" t="s">
        <v>484</v>
      </c>
      <c r="C37" s="1154"/>
      <c r="D37" s="1129"/>
      <c r="E37" s="635" t="s">
        <v>485</v>
      </c>
      <c r="F37" s="636">
        <v>5</v>
      </c>
      <c r="G37" s="637">
        <v>4</v>
      </c>
      <c r="H37" s="638">
        <v>10</v>
      </c>
      <c r="I37" s="639">
        <f t="shared" si="2"/>
        <v>200</v>
      </c>
      <c r="J37" s="1832"/>
      <c r="K37" s="309"/>
      <c r="L37" s="624" t="s">
        <v>474</v>
      </c>
      <c r="M37" s="2082" t="s">
        <v>1579</v>
      </c>
      <c r="N37" s="2080" t="s">
        <v>486</v>
      </c>
      <c r="O37" s="1178" t="s">
        <v>1578</v>
      </c>
      <c r="P37" s="641"/>
      <c r="Q37" s="641"/>
      <c r="R37" s="641"/>
      <c r="S37" s="641"/>
      <c r="T37" s="641"/>
      <c r="U37" s="641"/>
      <c r="V37" s="641"/>
      <c r="W37" s="641"/>
      <c r="X37" s="641"/>
      <c r="Y37" s="641"/>
      <c r="Z37" s="641"/>
      <c r="AA37" s="641"/>
      <c r="AB37" s="641"/>
      <c r="AC37" s="641"/>
      <c r="AD37" s="641"/>
      <c r="AE37" s="641"/>
      <c r="AF37" s="641"/>
      <c r="AG37" s="641"/>
      <c r="AH37" s="641"/>
      <c r="AI37" s="641"/>
      <c r="AJ37" s="641"/>
      <c r="AK37" s="641"/>
      <c r="AL37" s="641"/>
      <c r="AM37" s="641"/>
      <c r="AN37" s="641"/>
      <c r="AO37" s="641"/>
      <c r="AP37" s="641"/>
      <c r="AQ37" s="641"/>
      <c r="AR37" s="641"/>
      <c r="AS37" s="641"/>
      <c r="AT37" s="641"/>
      <c r="AU37" s="641"/>
      <c r="AV37" s="641"/>
      <c r="AW37" s="641"/>
      <c r="AX37" s="641"/>
      <c r="AY37" s="641"/>
      <c r="AZ37" s="641"/>
    </row>
    <row r="38" spans="1:52" s="642" customFormat="1" ht="15" customHeight="1">
      <c r="A38" s="1177"/>
      <c r="B38" s="634" t="s">
        <v>488</v>
      </c>
      <c r="C38" s="1154"/>
      <c r="D38" s="1129"/>
      <c r="E38" s="635" t="s">
        <v>487</v>
      </c>
      <c r="F38" s="636">
        <v>2</v>
      </c>
      <c r="G38" s="637">
        <v>4</v>
      </c>
      <c r="H38" s="638">
        <v>2</v>
      </c>
      <c r="I38" s="639">
        <f t="shared" si="2"/>
        <v>16</v>
      </c>
      <c r="J38" s="1832"/>
      <c r="K38" s="309"/>
      <c r="L38" s="624"/>
      <c r="M38" s="2082"/>
      <c r="N38" s="2080"/>
      <c r="O38" s="1178"/>
      <c r="P38" s="641"/>
      <c r="Q38" s="641"/>
      <c r="R38" s="641"/>
      <c r="S38" s="641"/>
      <c r="T38" s="641"/>
      <c r="U38" s="641"/>
      <c r="V38" s="641"/>
      <c r="W38" s="641"/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  <c r="AH38" s="641"/>
      <c r="AI38" s="641"/>
      <c r="AJ38" s="641"/>
      <c r="AK38" s="641"/>
      <c r="AL38" s="641"/>
      <c r="AM38" s="641"/>
      <c r="AN38" s="641"/>
      <c r="AO38" s="641"/>
      <c r="AP38" s="641"/>
      <c r="AQ38" s="641"/>
      <c r="AR38" s="641"/>
      <c r="AS38" s="641"/>
      <c r="AT38" s="641"/>
      <c r="AU38" s="641"/>
      <c r="AV38" s="641"/>
      <c r="AW38" s="641"/>
      <c r="AX38" s="641"/>
      <c r="AY38" s="641"/>
      <c r="AZ38" s="641"/>
    </row>
    <row r="39" spans="1:52" s="642" customFormat="1" ht="15" customHeight="1">
      <c r="A39" s="1177"/>
      <c r="B39" s="634" t="s">
        <v>129</v>
      </c>
      <c r="C39" s="1154"/>
      <c r="D39" s="1129"/>
      <c r="E39" s="635" t="s">
        <v>489</v>
      </c>
      <c r="F39" s="636">
        <v>8</v>
      </c>
      <c r="G39" s="637">
        <v>4</v>
      </c>
      <c r="H39" s="638">
        <v>11</v>
      </c>
      <c r="I39" s="639">
        <f t="shared" si="2"/>
        <v>352</v>
      </c>
      <c r="J39" s="1832"/>
      <c r="K39" s="309"/>
      <c r="L39" s="624" t="s">
        <v>474</v>
      </c>
      <c r="M39" s="2082" t="s">
        <v>490</v>
      </c>
      <c r="N39" s="2080" t="s">
        <v>486</v>
      </c>
      <c r="O39" s="1178" t="s">
        <v>1578</v>
      </c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1"/>
      <c r="AM39" s="641"/>
      <c r="AN39" s="641"/>
      <c r="AO39" s="641"/>
      <c r="AP39" s="641"/>
      <c r="AQ39" s="641"/>
      <c r="AR39" s="641"/>
      <c r="AS39" s="641"/>
      <c r="AT39" s="641"/>
      <c r="AU39" s="641"/>
      <c r="AV39" s="641"/>
      <c r="AW39" s="641"/>
      <c r="AX39" s="641"/>
      <c r="AY39" s="641"/>
      <c r="AZ39" s="641"/>
    </row>
    <row r="40" spans="1:52" s="642" customFormat="1" ht="15" customHeight="1">
      <c r="A40" s="1177"/>
      <c r="B40" s="634" t="s">
        <v>1</v>
      </c>
      <c r="C40" s="1155"/>
      <c r="D40" s="1129"/>
      <c r="E40" s="635" t="s">
        <v>491</v>
      </c>
      <c r="F40" s="636">
        <v>4</v>
      </c>
      <c r="G40" s="637">
        <v>4</v>
      </c>
      <c r="H40" s="1766">
        <v>2</v>
      </c>
      <c r="I40" s="639">
        <f t="shared" si="2"/>
        <v>32</v>
      </c>
      <c r="J40" s="1832"/>
      <c r="K40" s="309"/>
      <c r="L40" s="624"/>
      <c r="M40" s="2082"/>
      <c r="N40" s="2080"/>
      <c r="O40" s="1178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1"/>
      <c r="AA40" s="641"/>
      <c r="AB40" s="641"/>
      <c r="AC40" s="641"/>
      <c r="AD40" s="641"/>
      <c r="AE40" s="641"/>
      <c r="AF40" s="641"/>
      <c r="AG40" s="641"/>
      <c r="AH40" s="641"/>
      <c r="AI40" s="641"/>
      <c r="AJ40" s="641"/>
      <c r="AK40" s="641"/>
      <c r="AL40" s="641"/>
      <c r="AM40" s="641"/>
      <c r="AN40" s="641"/>
      <c r="AO40" s="641"/>
      <c r="AP40" s="641"/>
      <c r="AQ40" s="641"/>
      <c r="AR40" s="641"/>
      <c r="AS40" s="641"/>
      <c r="AT40" s="641"/>
      <c r="AU40" s="641"/>
      <c r="AV40" s="641"/>
      <c r="AW40" s="641"/>
      <c r="AX40" s="641"/>
      <c r="AY40" s="641"/>
      <c r="AZ40" s="641"/>
    </row>
    <row r="41" spans="1:52" s="631" customFormat="1" ht="15" customHeight="1">
      <c r="A41" s="1177"/>
      <c r="B41" s="625"/>
      <c r="C41" s="1153" t="s">
        <v>471</v>
      </c>
      <c r="D41" s="1127" t="s">
        <v>201</v>
      </c>
      <c r="E41" s="592" t="s">
        <v>472</v>
      </c>
      <c r="F41" s="597"/>
      <c r="G41" s="627">
        <v>4</v>
      </c>
      <c r="H41" s="628">
        <v>12</v>
      </c>
      <c r="I41" s="595">
        <f>G41*H41</f>
        <v>48</v>
      </c>
      <c r="J41" s="1831">
        <v>0</v>
      </c>
      <c r="K41" s="358" t="s">
        <v>473</v>
      </c>
      <c r="L41" s="626" t="s">
        <v>474</v>
      </c>
      <c r="M41" s="383" t="s">
        <v>475</v>
      </c>
      <c r="N41" s="629" t="s">
        <v>476</v>
      </c>
      <c r="O41" s="1179" t="s">
        <v>1578</v>
      </c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30"/>
      <c r="AM41" s="630"/>
      <c r="AN41" s="630"/>
      <c r="AO41" s="630"/>
      <c r="AP41" s="630"/>
      <c r="AQ41" s="630"/>
      <c r="AR41" s="630"/>
      <c r="AS41" s="630"/>
      <c r="AT41" s="630"/>
      <c r="AU41" s="630"/>
      <c r="AV41" s="630"/>
      <c r="AW41" s="630"/>
      <c r="AX41" s="630"/>
      <c r="AY41" s="630"/>
      <c r="AZ41" s="630"/>
    </row>
    <row r="42" spans="1:52" s="631" customFormat="1" ht="15" customHeight="1">
      <c r="A42" s="1177"/>
      <c r="B42" s="625"/>
      <c r="C42" s="1158"/>
      <c r="D42" s="1128"/>
      <c r="E42" s="566"/>
      <c r="F42" s="457"/>
      <c r="G42" s="567"/>
      <c r="H42" s="568"/>
      <c r="I42" s="582"/>
      <c r="J42" s="1833"/>
      <c r="K42" s="168"/>
      <c r="L42" s="632"/>
      <c r="M42" s="390"/>
      <c r="N42" s="633" t="s">
        <v>477</v>
      </c>
      <c r="O42" s="1181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630"/>
      <c r="AS42" s="630"/>
      <c r="AT42" s="630"/>
      <c r="AU42" s="630"/>
      <c r="AV42" s="630"/>
      <c r="AW42" s="630"/>
      <c r="AX42" s="630"/>
      <c r="AY42" s="630"/>
      <c r="AZ42" s="630"/>
    </row>
    <row r="43" spans="1:52" s="642" customFormat="1" ht="30" customHeight="1">
      <c r="A43" s="1177"/>
      <c r="B43" s="624"/>
      <c r="C43" s="1157" t="s">
        <v>506</v>
      </c>
      <c r="D43" s="1133" t="s">
        <v>201</v>
      </c>
      <c r="E43" s="661" t="s">
        <v>507</v>
      </c>
      <c r="F43" s="660"/>
      <c r="G43" s="662">
        <v>48</v>
      </c>
      <c r="H43" s="663">
        <v>1</v>
      </c>
      <c r="I43" s="595">
        <f>G43*H43</f>
        <v>48</v>
      </c>
      <c r="J43" s="1847">
        <v>0</v>
      </c>
      <c r="K43" s="84" t="s">
        <v>508</v>
      </c>
      <c r="L43" s="664" t="s">
        <v>474</v>
      </c>
      <c r="M43" s="484" t="s">
        <v>509</v>
      </c>
      <c r="N43" s="665" t="s">
        <v>510</v>
      </c>
      <c r="O43" s="1180" t="s">
        <v>1578</v>
      </c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641"/>
      <c r="AL43" s="641"/>
      <c r="AM43" s="641"/>
      <c r="AN43" s="641"/>
      <c r="AO43" s="641"/>
      <c r="AP43" s="641"/>
      <c r="AQ43" s="641"/>
      <c r="AR43" s="641"/>
      <c r="AS43" s="641"/>
      <c r="AT43" s="641"/>
      <c r="AU43" s="641"/>
      <c r="AV43" s="641"/>
      <c r="AW43" s="641"/>
      <c r="AX43" s="641"/>
      <c r="AY43" s="641"/>
      <c r="AZ43" s="641"/>
    </row>
    <row r="44" spans="1:52" s="642" customFormat="1" ht="15" customHeight="1">
      <c r="A44" s="1177"/>
      <c r="B44" s="625"/>
      <c r="C44" s="1156" t="s">
        <v>1436</v>
      </c>
      <c r="D44" s="1130" t="s">
        <v>201</v>
      </c>
      <c r="E44" s="643" t="s">
        <v>1580</v>
      </c>
      <c r="F44" s="644"/>
      <c r="G44" s="645">
        <v>1</v>
      </c>
      <c r="H44" s="646">
        <v>1</v>
      </c>
      <c r="I44" s="595">
        <f>G44*H44</f>
        <v>1</v>
      </c>
      <c r="J44" s="1831">
        <f>'2008복지관 세출 무료사업비 (2)'!H89</f>
        <v>250</v>
      </c>
      <c r="K44" s="358" t="s">
        <v>280</v>
      </c>
      <c r="L44" s="626" t="s">
        <v>467</v>
      </c>
      <c r="M44" s="2051" t="s">
        <v>1581</v>
      </c>
      <c r="N44" s="2083" t="s">
        <v>496</v>
      </c>
      <c r="O44" s="1179" t="s">
        <v>1578</v>
      </c>
      <c r="P44" s="641"/>
      <c r="Q44" s="641"/>
      <c r="R44" s="641"/>
      <c r="S44" s="641"/>
      <c r="T44" s="641"/>
      <c r="U44" s="641"/>
      <c r="V44" s="641"/>
      <c r="W44" s="641"/>
      <c r="X44" s="641"/>
      <c r="Y44" s="641"/>
      <c r="Z44" s="641"/>
      <c r="AA44" s="641"/>
      <c r="AB44" s="641"/>
      <c r="AC44" s="641"/>
      <c r="AD44" s="641"/>
      <c r="AE44" s="641"/>
      <c r="AF44" s="641"/>
      <c r="AG44" s="641"/>
      <c r="AH44" s="641"/>
      <c r="AI44" s="641"/>
      <c r="AJ44" s="641"/>
      <c r="AK44" s="641"/>
      <c r="AL44" s="641"/>
      <c r="AM44" s="641"/>
      <c r="AN44" s="641"/>
      <c r="AO44" s="641"/>
      <c r="AP44" s="641"/>
      <c r="AQ44" s="641"/>
      <c r="AR44" s="641"/>
      <c r="AS44" s="641"/>
      <c r="AT44" s="641"/>
      <c r="AU44" s="641"/>
      <c r="AV44" s="641"/>
      <c r="AW44" s="641"/>
      <c r="AX44" s="641"/>
      <c r="AY44" s="641"/>
      <c r="AZ44" s="641"/>
    </row>
    <row r="45" spans="1:52" s="642" customFormat="1" ht="15" customHeight="1">
      <c r="A45" s="1177"/>
      <c r="B45" s="625"/>
      <c r="C45" s="1049"/>
      <c r="D45" s="1131"/>
      <c r="E45" s="647"/>
      <c r="F45" s="648"/>
      <c r="G45" s="649"/>
      <c r="H45" s="650"/>
      <c r="I45" s="361"/>
      <c r="J45" s="1832"/>
      <c r="K45" s="309"/>
      <c r="L45" s="624"/>
      <c r="M45" s="2070"/>
      <c r="N45" s="2084"/>
      <c r="O45" s="1178"/>
      <c r="P45" s="641"/>
      <c r="Q45" s="641"/>
      <c r="R45" s="641"/>
      <c r="S45" s="641"/>
      <c r="T45" s="641"/>
      <c r="U45" s="641"/>
      <c r="V45" s="641"/>
      <c r="W45" s="641"/>
      <c r="X45" s="641"/>
      <c r="Y45" s="641"/>
      <c r="Z45" s="641"/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  <c r="AL45" s="641"/>
      <c r="AM45" s="641"/>
      <c r="AN45" s="641"/>
      <c r="AO45" s="641"/>
      <c r="AP45" s="641"/>
      <c r="AQ45" s="641"/>
      <c r="AR45" s="641"/>
      <c r="AS45" s="641"/>
      <c r="AT45" s="641"/>
      <c r="AU45" s="641"/>
      <c r="AV45" s="641"/>
      <c r="AW45" s="641"/>
      <c r="AX45" s="641"/>
      <c r="AY45" s="641"/>
      <c r="AZ45" s="641"/>
    </row>
    <row r="46" spans="1:52" s="642" customFormat="1" ht="21" customHeight="1">
      <c r="A46" s="1177"/>
      <c r="B46" s="625"/>
      <c r="C46" s="1049"/>
      <c r="D46" s="1131"/>
      <c r="E46" s="647" t="s">
        <v>492</v>
      </c>
      <c r="F46" s="648"/>
      <c r="G46" s="649">
        <v>1</v>
      </c>
      <c r="H46" s="650">
        <v>1</v>
      </c>
      <c r="I46" s="361">
        <f>G46*H46</f>
        <v>1</v>
      </c>
      <c r="J46" s="1832"/>
      <c r="K46" s="309" t="s">
        <v>280</v>
      </c>
      <c r="L46" s="624" t="s">
        <v>467</v>
      </c>
      <c r="M46" s="377" t="s">
        <v>493</v>
      </c>
      <c r="N46" s="2085"/>
      <c r="O46" s="1178"/>
      <c r="P46" s="641"/>
      <c r="Q46" s="641"/>
      <c r="R46" s="641"/>
      <c r="S46" s="641"/>
      <c r="T46" s="641"/>
      <c r="U46" s="641"/>
      <c r="V46" s="641"/>
      <c r="W46" s="641"/>
      <c r="X46" s="641"/>
      <c r="Y46" s="641"/>
      <c r="Z46" s="641"/>
      <c r="AA46" s="641"/>
      <c r="AB46" s="641"/>
      <c r="AC46" s="641"/>
      <c r="AD46" s="641"/>
      <c r="AE46" s="641"/>
      <c r="AF46" s="641"/>
      <c r="AG46" s="641"/>
      <c r="AH46" s="641"/>
      <c r="AI46" s="641"/>
      <c r="AJ46" s="641"/>
      <c r="AK46" s="641"/>
      <c r="AL46" s="641"/>
      <c r="AM46" s="641"/>
      <c r="AN46" s="641"/>
      <c r="AO46" s="641"/>
      <c r="AP46" s="641"/>
      <c r="AQ46" s="641"/>
      <c r="AR46" s="641"/>
      <c r="AS46" s="641"/>
      <c r="AT46" s="641"/>
      <c r="AU46" s="641"/>
      <c r="AV46" s="641"/>
      <c r="AW46" s="641"/>
      <c r="AX46" s="641"/>
      <c r="AY46" s="641"/>
      <c r="AZ46" s="641"/>
    </row>
    <row r="47" spans="1:52" s="642" customFormat="1" ht="15" customHeight="1">
      <c r="A47" s="1177"/>
      <c r="B47" s="625"/>
      <c r="C47" s="1049"/>
      <c r="D47" s="1131"/>
      <c r="E47" s="647" t="s">
        <v>494</v>
      </c>
      <c r="F47" s="648"/>
      <c r="G47" s="649">
        <v>1</v>
      </c>
      <c r="H47" s="650">
        <v>1</v>
      </c>
      <c r="I47" s="361">
        <f>G47*H47</f>
        <v>1</v>
      </c>
      <c r="J47" s="1848"/>
      <c r="K47" s="609" t="s">
        <v>280</v>
      </c>
      <c r="L47" s="653" t="s">
        <v>467</v>
      </c>
      <c r="M47" s="611" t="s">
        <v>495</v>
      </c>
      <c r="N47" s="2071"/>
      <c r="O47" s="1182"/>
      <c r="P47" s="641"/>
      <c r="Q47" s="641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  <c r="AL47" s="641"/>
      <c r="AM47" s="641"/>
      <c r="AN47" s="641"/>
      <c r="AO47" s="641"/>
      <c r="AP47" s="641"/>
      <c r="AQ47" s="641"/>
      <c r="AR47" s="641"/>
      <c r="AS47" s="641"/>
      <c r="AT47" s="641"/>
      <c r="AU47" s="641"/>
      <c r="AV47" s="641"/>
      <c r="AW47" s="641"/>
      <c r="AX47" s="641"/>
      <c r="AY47" s="641"/>
      <c r="AZ47" s="641"/>
    </row>
    <row r="48" spans="1:52" s="642" customFormat="1" ht="15" customHeight="1" thickBot="1">
      <c r="A48" s="1214"/>
      <c r="B48" s="1215"/>
      <c r="C48" s="1863"/>
      <c r="D48" s="1216"/>
      <c r="E48" s="1217"/>
      <c r="F48" s="1218"/>
      <c r="G48" s="1219"/>
      <c r="H48" s="1220"/>
      <c r="I48" s="1201"/>
      <c r="J48" s="1864"/>
      <c r="K48" s="1231"/>
      <c r="L48" s="1865"/>
      <c r="M48" s="1233" t="s">
        <v>122</v>
      </c>
      <c r="N48" s="2072"/>
      <c r="O48" s="1866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  <c r="AL48" s="641"/>
      <c r="AM48" s="641"/>
      <c r="AN48" s="641"/>
      <c r="AO48" s="641"/>
      <c r="AP48" s="641"/>
      <c r="AQ48" s="641"/>
      <c r="AR48" s="641"/>
      <c r="AS48" s="641"/>
      <c r="AT48" s="641"/>
      <c r="AU48" s="641"/>
      <c r="AV48" s="641"/>
      <c r="AW48" s="641"/>
      <c r="AX48" s="641"/>
      <c r="AY48" s="641"/>
      <c r="AZ48" s="641"/>
    </row>
    <row r="49" spans="1:52" s="642" customFormat="1" ht="15" customHeight="1">
      <c r="A49" s="1177"/>
      <c r="B49" s="624"/>
      <c r="C49" s="2073" t="s">
        <v>204</v>
      </c>
      <c r="D49" s="1131" t="s">
        <v>201</v>
      </c>
      <c r="E49" s="647" t="s">
        <v>497</v>
      </c>
      <c r="F49" s="648"/>
      <c r="G49" s="649">
        <v>10</v>
      </c>
      <c r="H49" s="650">
        <v>2</v>
      </c>
      <c r="I49" s="361">
        <f>G49*H49</f>
        <v>20</v>
      </c>
      <c r="J49" s="1832">
        <f>'2008복지관 세출 무료사업비 (2)'!H94</f>
        <v>200</v>
      </c>
      <c r="K49" s="309" t="s">
        <v>498</v>
      </c>
      <c r="L49" s="624" t="s">
        <v>1582</v>
      </c>
      <c r="M49" s="377" t="s">
        <v>499</v>
      </c>
      <c r="N49" s="651" t="s">
        <v>500</v>
      </c>
      <c r="O49" s="1184" t="s">
        <v>1578</v>
      </c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1"/>
      <c r="AI49" s="641"/>
      <c r="AJ49" s="641"/>
      <c r="AK49" s="641"/>
      <c r="AL49" s="641"/>
      <c r="AM49" s="641"/>
      <c r="AN49" s="641"/>
      <c r="AO49" s="641"/>
      <c r="AP49" s="641"/>
      <c r="AQ49" s="641"/>
      <c r="AR49" s="641"/>
      <c r="AS49" s="641"/>
      <c r="AT49" s="641"/>
      <c r="AU49" s="641"/>
      <c r="AV49" s="641"/>
      <c r="AW49" s="641"/>
      <c r="AX49" s="641"/>
      <c r="AY49" s="641"/>
      <c r="AZ49" s="641"/>
    </row>
    <row r="50" spans="1:52" s="642" customFormat="1" ht="15" customHeight="1">
      <c r="A50" s="1177"/>
      <c r="B50" s="632"/>
      <c r="C50" s="2074"/>
      <c r="D50" s="1132"/>
      <c r="E50" s="656"/>
      <c r="F50" s="1825"/>
      <c r="G50" s="657"/>
      <c r="H50" s="658"/>
      <c r="I50" s="582"/>
      <c r="J50" s="1833"/>
      <c r="K50" s="168"/>
      <c r="L50" s="632"/>
      <c r="M50" s="390" t="s">
        <v>501</v>
      </c>
      <c r="N50" s="633" t="s">
        <v>123</v>
      </c>
      <c r="O50" s="1183"/>
      <c r="P50" s="641"/>
      <c r="Q50" s="641"/>
      <c r="R50" s="641"/>
      <c r="S50" s="641"/>
      <c r="T50" s="641"/>
      <c r="U50" s="641"/>
      <c r="V50" s="641"/>
      <c r="W50" s="641"/>
      <c r="X50" s="641"/>
      <c r="Y50" s="641"/>
      <c r="Z50" s="641"/>
      <c r="AA50" s="641"/>
      <c r="AB50" s="641"/>
      <c r="AC50" s="641"/>
      <c r="AD50" s="641"/>
      <c r="AE50" s="641"/>
      <c r="AF50" s="641"/>
      <c r="AG50" s="641"/>
      <c r="AH50" s="641"/>
      <c r="AI50" s="641"/>
      <c r="AJ50" s="641"/>
      <c r="AK50" s="641"/>
      <c r="AL50" s="641"/>
      <c r="AM50" s="641"/>
      <c r="AN50" s="641"/>
      <c r="AO50" s="641"/>
      <c r="AP50" s="641"/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</row>
    <row r="51" spans="1:52" s="642" customFormat="1" ht="31.5" customHeight="1">
      <c r="A51" s="1177"/>
      <c r="B51" s="634"/>
      <c r="C51" s="1914" t="s">
        <v>512</v>
      </c>
      <c r="D51" s="1130" t="s">
        <v>201</v>
      </c>
      <c r="E51" s="643" t="s">
        <v>513</v>
      </c>
      <c r="F51" s="666"/>
      <c r="G51" s="1915">
        <v>12</v>
      </c>
      <c r="H51" s="646">
        <v>10</v>
      </c>
      <c r="I51" s="595">
        <f>G51*H51</f>
        <v>120</v>
      </c>
      <c r="J51" s="1831">
        <f>'2008복지관 세출 무료사업비 (2)'!H97</f>
        <v>3150.5</v>
      </c>
      <c r="K51" s="358" t="s">
        <v>514</v>
      </c>
      <c r="L51" s="626" t="s">
        <v>1583</v>
      </c>
      <c r="M51" s="383" t="s">
        <v>1584</v>
      </c>
      <c r="N51" s="667" t="s">
        <v>515</v>
      </c>
      <c r="O51" s="1179" t="s">
        <v>1578</v>
      </c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641"/>
      <c r="AL51" s="641"/>
      <c r="AM51" s="641"/>
      <c r="AN51" s="641"/>
      <c r="AO51" s="641"/>
      <c r="AP51" s="641"/>
      <c r="AQ51" s="641"/>
      <c r="AR51" s="641"/>
      <c r="AS51" s="641"/>
      <c r="AT51" s="641"/>
      <c r="AU51" s="641"/>
      <c r="AV51" s="641"/>
      <c r="AW51" s="641"/>
      <c r="AX51" s="641"/>
      <c r="AY51" s="641"/>
      <c r="AZ51" s="641"/>
    </row>
    <row r="52" spans="1:52" s="642" customFormat="1" ht="31.5" customHeight="1">
      <c r="A52" s="1177"/>
      <c r="B52" s="634"/>
      <c r="C52" s="1213"/>
      <c r="D52" s="1132"/>
      <c r="E52" s="656"/>
      <c r="F52" s="1916"/>
      <c r="G52" s="1917">
        <v>6</v>
      </c>
      <c r="H52" s="650">
        <v>2</v>
      </c>
      <c r="I52" s="361">
        <f>G52*H52</f>
        <v>12</v>
      </c>
      <c r="J52" s="1833"/>
      <c r="K52" s="168"/>
      <c r="L52" s="632"/>
      <c r="M52" s="390"/>
      <c r="N52" s="659"/>
      <c r="O52" s="1181"/>
      <c r="P52" s="641"/>
      <c r="Q52" s="641"/>
      <c r="R52" s="641"/>
      <c r="S52" s="641"/>
      <c r="T52" s="641"/>
      <c r="U52" s="641"/>
      <c r="V52" s="641"/>
      <c r="W52" s="641"/>
      <c r="X52" s="641"/>
      <c r="Y52" s="641"/>
      <c r="Z52" s="641"/>
      <c r="AA52" s="641"/>
      <c r="AB52" s="641"/>
      <c r="AC52" s="641"/>
      <c r="AD52" s="641"/>
      <c r="AE52" s="641"/>
      <c r="AF52" s="641"/>
      <c r="AG52" s="641"/>
      <c r="AH52" s="641"/>
      <c r="AI52" s="641"/>
      <c r="AJ52" s="641"/>
      <c r="AK52" s="641"/>
      <c r="AL52" s="641"/>
      <c r="AM52" s="641"/>
      <c r="AN52" s="641"/>
      <c r="AO52" s="641"/>
      <c r="AP52" s="641"/>
      <c r="AQ52" s="641"/>
      <c r="AR52" s="641"/>
      <c r="AS52" s="641"/>
      <c r="AT52" s="641"/>
      <c r="AU52" s="641"/>
      <c r="AV52" s="641"/>
      <c r="AW52" s="641"/>
      <c r="AX52" s="641"/>
      <c r="AY52" s="641"/>
      <c r="AZ52" s="641"/>
    </row>
    <row r="53" spans="1:52" s="642" customFormat="1" ht="64.5" customHeight="1">
      <c r="A53" s="1177"/>
      <c r="B53" s="634"/>
      <c r="C53" s="1159" t="s">
        <v>269</v>
      </c>
      <c r="D53" s="1133" t="s">
        <v>201</v>
      </c>
      <c r="E53" s="661" t="s">
        <v>521</v>
      </c>
      <c r="F53" s="660"/>
      <c r="G53" s="662">
        <v>50</v>
      </c>
      <c r="H53" s="1767" t="s">
        <v>1585</v>
      </c>
      <c r="I53" s="595">
        <v>150</v>
      </c>
      <c r="J53" s="1847">
        <f>'2008복지관 세출 무료사업비 (2)'!H105</f>
        <v>1500</v>
      </c>
      <c r="K53" s="84" t="s">
        <v>498</v>
      </c>
      <c r="L53" s="664" t="s">
        <v>1586</v>
      </c>
      <c r="M53" s="586" t="s">
        <v>522</v>
      </c>
      <c r="N53" s="665" t="s">
        <v>523</v>
      </c>
      <c r="O53" s="1180" t="s">
        <v>1578</v>
      </c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  <c r="AB53" s="641"/>
      <c r="AC53" s="641"/>
      <c r="AD53" s="641"/>
      <c r="AE53" s="641"/>
      <c r="AF53" s="641"/>
      <c r="AG53" s="641"/>
      <c r="AH53" s="641"/>
      <c r="AI53" s="641"/>
      <c r="AJ53" s="641"/>
      <c r="AK53" s="641"/>
      <c r="AL53" s="641"/>
      <c r="AM53" s="641"/>
      <c r="AN53" s="641"/>
      <c r="AO53" s="641"/>
      <c r="AP53" s="641"/>
      <c r="AQ53" s="641"/>
      <c r="AR53" s="641"/>
      <c r="AS53" s="641"/>
      <c r="AT53" s="641"/>
      <c r="AU53" s="641"/>
      <c r="AV53" s="641"/>
      <c r="AW53" s="641"/>
      <c r="AX53" s="641"/>
      <c r="AY53" s="641"/>
      <c r="AZ53" s="641"/>
    </row>
    <row r="54" spans="1:52" s="642" customFormat="1" ht="44.25" customHeight="1">
      <c r="A54" s="1177"/>
      <c r="B54" s="634"/>
      <c r="C54" s="1160" t="s">
        <v>1587</v>
      </c>
      <c r="D54" s="1133" t="s">
        <v>201</v>
      </c>
      <c r="E54" s="661" t="s">
        <v>1588</v>
      </c>
      <c r="F54" s="660"/>
      <c r="G54" s="662">
        <v>34</v>
      </c>
      <c r="H54" s="663">
        <v>1</v>
      </c>
      <c r="I54" s="585">
        <f>G54*H54</f>
        <v>34</v>
      </c>
      <c r="J54" s="1849">
        <f>'2008복지관 세출 무료사업비 (2)'!H111</f>
        <v>2675</v>
      </c>
      <c r="K54" s="84" t="s">
        <v>280</v>
      </c>
      <c r="L54" s="737" t="s">
        <v>808</v>
      </c>
      <c r="M54" s="586" t="s">
        <v>1589</v>
      </c>
      <c r="N54" s="496" t="s">
        <v>524</v>
      </c>
      <c r="O54" s="1180" t="s">
        <v>1578</v>
      </c>
      <c r="P54" s="641"/>
      <c r="Q54" s="641"/>
      <c r="R54" s="641"/>
      <c r="S54" s="641"/>
      <c r="T54" s="641"/>
      <c r="U54" s="641"/>
      <c r="V54" s="641"/>
      <c r="W54" s="641"/>
      <c r="X54" s="641"/>
      <c r="Y54" s="641"/>
      <c r="Z54" s="641"/>
      <c r="AA54" s="641"/>
      <c r="AB54" s="641"/>
      <c r="AC54" s="641"/>
      <c r="AD54" s="641"/>
      <c r="AE54" s="641"/>
      <c r="AF54" s="641"/>
      <c r="AG54" s="641"/>
      <c r="AH54" s="641"/>
      <c r="AI54" s="641"/>
      <c r="AJ54" s="641"/>
      <c r="AK54" s="641"/>
      <c r="AL54" s="641"/>
      <c r="AM54" s="641"/>
      <c r="AN54" s="641"/>
      <c r="AO54" s="641"/>
      <c r="AP54" s="641"/>
      <c r="AQ54" s="641"/>
      <c r="AR54" s="641"/>
      <c r="AS54" s="641"/>
      <c r="AT54" s="641"/>
      <c r="AU54" s="641"/>
      <c r="AV54" s="641"/>
      <c r="AW54" s="641"/>
      <c r="AX54" s="641"/>
      <c r="AY54" s="641"/>
      <c r="AZ54" s="641"/>
    </row>
    <row r="55" spans="1:52" s="642" customFormat="1" ht="44.25" customHeight="1">
      <c r="A55" s="1177"/>
      <c r="B55" s="624"/>
      <c r="C55" s="1161" t="s">
        <v>511</v>
      </c>
      <c r="D55" s="1130" t="s">
        <v>201</v>
      </c>
      <c r="E55" s="643" t="s">
        <v>1590</v>
      </c>
      <c r="F55" s="666"/>
      <c r="G55" s="645">
        <v>14</v>
      </c>
      <c r="H55" s="646">
        <v>8</v>
      </c>
      <c r="I55" s="595">
        <f>G55*H55</f>
        <v>112</v>
      </c>
      <c r="J55" s="1831">
        <f>'2008복지관 세출 무료사업비 (2)'!H113</f>
        <v>978</v>
      </c>
      <c r="K55" s="358" t="s">
        <v>429</v>
      </c>
      <c r="L55" s="626" t="s">
        <v>339</v>
      </c>
      <c r="M55" s="383" t="s">
        <v>1591</v>
      </c>
      <c r="N55" s="667" t="s">
        <v>1592</v>
      </c>
      <c r="O55" s="1179" t="s">
        <v>1578</v>
      </c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641"/>
      <c r="AL55" s="641"/>
      <c r="AM55" s="641"/>
      <c r="AN55" s="641"/>
      <c r="AO55" s="641"/>
      <c r="AP55" s="641"/>
      <c r="AQ55" s="641"/>
      <c r="AR55" s="641"/>
      <c r="AS55" s="641"/>
      <c r="AT55" s="641"/>
      <c r="AU55" s="641"/>
      <c r="AV55" s="641"/>
      <c r="AW55" s="641"/>
      <c r="AX55" s="641"/>
      <c r="AY55" s="641"/>
      <c r="AZ55" s="641"/>
    </row>
    <row r="56" spans="1:52" s="642" customFormat="1" ht="44.25" customHeight="1">
      <c r="A56" s="1177"/>
      <c r="B56" s="634"/>
      <c r="C56" s="1159" t="s">
        <v>516</v>
      </c>
      <c r="D56" s="1133" t="s">
        <v>201</v>
      </c>
      <c r="E56" s="661" t="s">
        <v>517</v>
      </c>
      <c r="F56" s="660"/>
      <c r="G56" s="662">
        <v>4</v>
      </c>
      <c r="H56" s="658">
        <v>1</v>
      </c>
      <c r="I56" s="585">
        <f>G56*H56</f>
        <v>4</v>
      </c>
      <c r="J56" s="1847">
        <v>0</v>
      </c>
      <c r="K56" s="84" t="s">
        <v>518</v>
      </c>
      <c r="L56" s="664" t="s">
        <v>503</v>
      </c>
      <c r="M56" s="586" t="s">
        <v>519</v>
      </c>
      <c r="N56" s="665" t="s">
        <v>520</v>
      </c>
      <c r="O56" s="1180" t="s">
        <v>1578</v>
      </c>
      <c r="P56" s="641"/>
      <c r="Q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  <c r="AB56" s="641"/>
      <c r="AC56" s="641"/>
      <c r="AD56" s="641"/>
      <c r="AE56" s="641"/>
      <c r="AF56" s="641"/>
      <c r="AG56" s="641"/>
      <c r="AH56" s="641"/>
      <c r="AI56" s="641"/>
      <c r="AJ56" s="641"/>
      <c r="AK56" s="641"/>
      <c r="AL56" s="641"/>
      <c r="AM56" s="641"/>
      <c r="AN56" s="641"/>
      <c r="AO56" s="641"/>
      <c r="AP56" s="641"/>
      <c r="AQ56" s="641"/>
      <c r="AR56" s="641"/>
      <c r="AS56" s="641"/>
      <c r="AT56" s="641"/>
      <c r="AU56" s="641"/>
      <c r="AV56" s="641"/>
      <c r="AW56" s="641"/>
      <c r="AX56" s="641"/>
      <c r="AY56" s="641"/>
      <c r="AZ56" s="641"/>
    </row>
    <row r="57" spans="1:52" s="642" customFormat="1" ht="44.25" customHeight="1">
      <c r="A57" s="1177"/>
      <c r="B57" s="749"/>
      <c r="C57" s="1156" t="s">
        <v>1038</v>
      </c>
      <c r="D57" s="1131" t="s">
        <v>201</v>
      </c>
      <c r="E57" s="1768" t="s">
        <v>128</v>
      </c>
      <c r="F57" s="1769"/>
      <c r="G57" s="1770">
        <v>2</v>
      </c>
      <c r="H57" s="1771">
        <v>1</v>
      </c>
      <c r="I57" s="1772">
        <f>G57*H57</f>
        <v>2</v>
      </c>
      <c r="J57" s="1850">
        <f>'2008복지관 세출 무료사업비 (2)'!H119</f>
        <v>740</v>
      </c>
      <c r="K57" s="1773" t="s">
        <v>525</v>
      </c>
      <c r="L57" s="763" t="s">
        <v>474</v>
      </c>
      <c r="M57" s="814" t="s">
        <v>127</v>
      </c>
      <c r="N57" s="818" t="s">
        <v>526</v>
      </c>
      <c r="O57" s="1774" t="s">
        <v>1578</v>
      </c>
      <c r="P57" s="641"/>
      <c r="Q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  <c r="AR57" s="641"/>
      <c r="AS57" s="641"/>
      <c r="AT57" s="641"/>
      <c r="AU57" s="641"/>
      <c r="AV57" s="641"/>
      <c r="AW57" s="641"/>
      <c r="AX57" s="641"/>
      <c r="AY57" s="641"/>
      <c r="AZ57" s="641"/>
    </row>
    <row r="58" spans="1:52" s="642" customFormat="1" ht="30.75" customHeight="1">
      <c r="A58" s="1177"/>
      <c r="B58" s="749"/>
      <c r="C58" s="1049"/>
      <c r="D58" s="1131"/>
      <c r="E58" s="647" t="s">
        <v>1593</v>
      </c>
      <c r="F58" s="668"/>
      <c r="G58" s="649">
        <v>1000</v>
      </c>
      <c r="H58" s="650">
        <v>1</v>
      </c>
      <c r="I58" s="361">
        <f>G58*H58</f>
        <v>1000</v>
      </c>
      <c r="J58" s="1851"/>
      <c r="K58" s="399" t="s">
        <v>527</v>
      </c>
      <c r="L58" s="624" t="s">
        <v>467</v>
      </c>
      <c r="M58" s="377" t="s">
        <v>1594</v>
      </c>
      <c r="N58" s="651" t="s">
        <v>1595</v>
      </c>
      <c r="O58" s="1184" t="s">
        <v>1578</v>
      </c>
      <c r="P58" s="641"/>
      <c r="Q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641"/>
      <c r="AF58" s="641"/>
      <c r="AG58" s="641"/>
      <c r="AH58" s="641"/>
      <c r="AI58" s="641"/>
      <c r="AJ58" s="641"/>
      <c r="AK58" s="641"/>
      <c r="AL58" s="641"/>
      <c r="AM58" s="641"/>
      <c r="AN58" s="641"/>
      <c r="AO58" s="641"/>
      <c r="AP58" s="641"/>
      <c r="AQ58" s="641"/>
      <c r="AR58" s="641"/>
      <c r="AS58" s="641"/>
      <c r="AT58" s="641"/>
      <c r="AU58" s="641"/>
      <c r="AV58" s="641"/>
      <c r="AW58" s="641"/>
      <c r="AX58" s="641"/>
      <c r="AY58" s="641"/>
      <c r="AZ58" s="641"/>
    </row>
    <row r="59" spans="1:52" s="642" customFormat="1" ht="30" customHeight="1" thickBot="1">
      <c r="A59" s="1214"/>
      <c r="B59" s="1223"/>
      <c r="C59" s="1224"/>
      <c r="D59" s="1216"/>
      <c r="E59" s="1217" t="s">
        <v>529</v>
      </c>
      <c r="F59" s="1225"/>
      <c r="G59" s="1219">
        <v>1</v>
      </c>
      <c r="H59" s="1220">
        <v>2</v>
      </c>
      <c r="I59" s="1201">
        <v>2</v>
      </c>
      <c r="J59" s="1867"/>
      <c r="K59" s="1202" t="s">
        <v>527</v>
      </c>
      <c r="L59" s="1215" t="s">
        <v>1596</v>
      </c>
      <c r="M59" s="1203" t="s">
        <v>530</v>
      </c>
      <c r="N59" s="1221" t="s">
        <v>531</v>
      </c>
      <c r="O59" s="1222" t="s">
        <v>1578</v>
      </c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  <c r="AQ59" s="641"/>
      <c r="AR59" s="641"/>
      <c r="AS59" s="641"/>
      <c r="AT59" s="641"/>
      <c r="AU59" s="641"/>
      <c r="AV59" s="641"/>
      <c r="AW59" s="641"/>
      <c r="AX59" s="641"/>
      <c r="AY59" s="641"/>
      <c r="AZ59" s="641"/>
    </row>
    <row r="60" spans="1:52" s="642" customFormat="1" ht="45" customHeight="1">
      <c r="A60" s="1186"/>
      <c r="B60" s="632"/>
      <c r="C60" s="943"/>
      <c r="D60" s="799"/>
      <c r="E60" s="566" t="s">
        <v>1597</v>
      </c>
      <c r="F60" s="810"/>
      <c r="G60" s="657">
        <v>4</v>
      </c>
      <c r="H60" s="658">
        <v>4</v>
      </c>
      <c r="I60" s="582">
        <f>G60*H60</f>
        <v>16</v>
      </c>
      <c r="J60" s="1852"/>
      <c r="K60" s="168" t="s">
        <v>502</v>
      </c>
      <c r="L60" s="632" t="s">
        <v>503</v>
      </c>
      <c r="M60" s="596" t="s">
        <v>504</v>
      </c>
      <c r="N60" s="633" t="s">
        <v>505</v>
      </c>
      <c r="O60" s="1183" t="s">
        <v>1578</v>
      </c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  <c r="AG60" s="641"/>
      <c r="AH60" s="641"/>
      <c r="AI60" s="641"/>
      <c r="AJ60" s="641"/>
      <c r="AK60" s="641"/>
      <c r="AL60" s="641"/>
      <c r="AM60" s="641"/>
      <c r="AN60" s="641"/>
      <c r="AO60" s="641"/>
      <c r="AP60" s="641"/>
      <c r="AQ60" s="641"/>
      <c r="AR60" s="641"/>
      <c r="AS60" s="641"/>
      <c r="AT60" s="641"/>
      <c r="AU60" s="641"/>
      <c r="AV60" s="641"/>
      <c r="AW60" s="641"/>
      <c r="AX60" s="641"/>
      <c r="AY60" s="641"/>
      <c r="AZ60" s="641"/>
    </row>
    <row r="61" spans="1:15" s="253" customFormat="1" ht="15" customHeight="1">
      <c r="A61" s="1187" t="s">
        <v>129</v>
      </c>
      <c r="B61" s="72" t="s">
        <v>254</v>
      </c>
      <c r="C61" s="1147" t="s">
        <v>49</v>
      </c>
      <c r="D61" s="797" t="s">
        <v>202</v>
      </c>
      <c r="E61" s="717" t="s">
        <v>673</v>
      </c>
      <c r="F61" s="718">
        <v>8</v>
      </c>
      <c r="G61" s="719">
        <v>20</v>
      </c>
      <c r="H61" s="720">
        <v>2</v>
      </c>
      <c r="I61" s="1778">
        <f>F61*G61*H61</f>
        <v>320</v>
      </c>
      <c r="J61" s="1853">
        <f>'2008복지관 세출 실비사업비'!H164</f>
        <v>800</v>
      </c>
      <c r="K61" s="692" t="s">
        <v>674</v>
      </c>
      <c r="L61" s="615" t="s">
        <v>675</v>
      </c>
      <c r="M61" s="721" t="s">
        <v>1615</v>
      </c>
      <c r="N61" s="722" t="s">
        <v>676</v>
      </c>
      <c r="O61" s="1188" t="s">
        <v>124</v>
      </c>
    </row>
    <row r="62" spans="1:15" s="253" customFormat="1" ht="15" customHeight="1">
      <c r="A62" s="1172" t="s">
        <v>284</v>
      </c>
      <c r="B62" s="41" t="s">
        <v>862</v>
      </c>
      <c r="C62" s="1148"/>
      <c r="D62" s="940"/>
      <c r="E62" s="723"/>
      <c r="F62" s="724">
        <v>2</v>
      </c>
      <c r="G62" s="725">
        <v>15</v>
      </c>
      <c r="H62" s="726">
        <v>2</v>
      </c>
      <c r="I62" s="1779">
        <f>F62*G62*H62</f>
        <v>60</v>
      </c>
      <c r="J62" s="1854"/>
      <c r="K62" s="727"/>
      <c r="L62" s="728"/>
      <c r="M62" s="611" t="s">
        <v>677</v>
      </c>
      <c r="N62" s="729" t="s">
        <v>678</v>
      </c>
      <c r="O62" s="1189"/>
    </row>
    <row r="63" spans="1:15" s="253" customFormat="1" ht="15" customHeight="1">
      <c r="A63" s="1172" t="s">
        <v>371</v>
      </c>
      <c r="B63" s="41" t="s">
        <v>538</v>
      </c>
      <c r="C63" s="1148"/>
      <c r="D63" s="940"/>
      <c r="E63" s="695"/>
      <c r="F63" s="606"/>
      <c r="G63" s="730"/>
      <c r="H63" s="726"/>
      <c r="I63" s="1779"/>
      <c r="J63" s="1854"/>
      <c r="K63" s="609"/>
      <c r="L63" s="610"/>
      <c r="M63" s="611" t="s">
        <v>679</v>
      </c>
      <c r="N63" s="729"/>
      <c r="O63" s="2097"/>
    </row>
    <row r="64" spans="1:15" s="253" customFormat="1" ht="30.75" customHeight="1">
      <c r="A64" s="1190" t="s">
        <v>2</v>
      </c>
      <c r="B64" s="41" t="s">
        <v>1</v>
      </c>
      <c r="C64" s="1149"/>
      <c r="D64" s="799"/>
      <c r="E64" s="703"/>
      <c r="F64" s="704"/>
      <c r="G64" s="731"/>
      <c r="H64" s="732"/>
      <c r="I64" s="1780"/>
      <c r="J64" s="1840"/>
      <c r="K64" s="713"/>
      <c r="L64" s="705"/>
      <c r="M64" s="716" t="s">
        <v>680</v>
      </c>
      <c r="N64" s="733"/>
      <c r="O64" s="2098"/>
    </row>
    <row r="65" spans="1:15" s="253" customFormat="1" ht="15" customHeight="1">
      <c r="A65" s="1172" t="s">
        <v>538</v>
      </c>
      <c r="B65" s="41" t="s">
        <v>544</v>
      </c>
      <c r="C65" s="1147" t="s">
        <v>224</v>
      </c>
      <c r="D65" s="797" t="s">
        <v>201</v>
      </c>
      <c r="E65" s="714" t="s">
        <v>740</v>
      </c>
      <c r="F65" s="715"/>
      <c r="G65" s="598">
        <v>7</v>
      </c>
      <c r="H65" s="599">
        <v>1</v>
      </c>
      <c r="I65" s="1781">
        <f>G65*H65</f>
        <v>7</v>
      </c>
      <c r="J65" s="1853">
        <f>'2008복지관 세출 무료사업비 (2)'!H128</f>
        <v>2240</v>
      </c>
      <c r="K65" s="692" t="s">
        <v>674</v>
      </c>
      <c r="L65" s="615" t="s">
        <v>585</v>
      </c>
      <c r="M65" s="693" t="s">
        <v>1616</v>
      </c>
      <c r="N65" s="694" t="s">
        <v>741</v>
      </c>
      <c r="O65" s="1188" t="s">
        <v>683</v>
      </c>
    </row>
    <row r="66" spans="1:15" s="253" customFormat="1" ht="15" customHeight="1">
      <c r="A66" s="1172" t="s">
        <v>1</v>
      </c>
      <c r="B66" s="41" t="s">
        <v>484</v>
      </c>
      <c r="C66" s="1149" t="s">
        <v>225</v>
      </c>
      <c r="D66" s="799"/>
      <c r="E66" s="703" t="s">
        <v>742</v>
      </c>
      <c r="F66" s="1782">
        <v>7</v>
      </c>
      <c r="G66" s="1783">
        <v>3</v>
      </c>
      <c r="H66" s="732">
        <v>4</v>
      </c>
      <c r="I66" s="1780">
        <f>F66*G66*H66</f>
        <v>84</v>
      </c>
      <c r="J66" s="1840"/>
      <c r="K66" s="713"/>
      <c r="L66" s="705"/>
      <c r="M66" s="716" t="s">
        <v>1617</v>
      </c>
      <c r="N66" s="706" t="s">
        <v>743</v>
      </c>
      <c r="O66" s="1191"/>
    </row>
    <row r="67" spans="1:52" ht="15" customHeight="1">
      <c r="A67" s="1172" t="s">
        <v>544</v>
      </c>
      <c r="B67" s="72" t="s">
        <v>981</v>
      </c>
      <c r="C67" s="1799" t="s">
        <v>1653</v>
      </c>
      <c r="D67" s="1800" t="s">
        <v>1654</v>
      </c>
      <c r="E67" s="1801" t="s">
        <v>1655</v>
      </c>
      <c r="F67" s="1802"/>
      <c r="G67" s="1803" t="s">
        <v>1656</v>
      </c>
      <c r="H67" s="1804" t="s">
        <v>1657</v>
      </c>
      <c r="I67" s="1805">
        <v>60</v>
      </c>
      <c r="J67" s="1844">
        <f>'2008복지관 세출 무료사업비 (2)'!H132</f>
        <v>100</v>
      </c>
      <c r="K67" s="309" t="s">
        <v>527</v>
      </c>
      <c r="L67" s="41" t="s">
        <v>130</v>
      </c>
      <c r="M67" s="40" t="s">
        <v>131</v>
      </c>
      <c r="N67" s="40" t="s">
        <v>132</v>
      </c>
      <c r="O67" s="1192" t="s">
        <v>133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5" customHeight="1">
      <c r="A68" s="1172" t="s">
        <v>484</v>
      </c>
      <c r="B68" s="41" t="s">
        <v>255</v>
      </c>
      <c r="C68" s="1806"/>
      <c r="D68" s="1800"/>
      <c r="E68" s="1801"/>
      <c r="F68" s="1802"/>
      <c r="G68" s="1803"/>
      <c r="H68" s="1804"/>
      <c r="I68" s="1805"/>
      <c r="J68" s="1844"/>
      <c r="K68" s="309"/>
      <c r="L68" s="41"/>
      <c r="M68" s="40" t="s">
        <v>134</v>
      </c>
      <c r="N68" s="40"/>
      <c r="O68" s="1192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5" customHeight="1">
      <c r="A69" s="1172"/>
      <c r="B69" s="41" t="s">
        <v>256</v>
      </c>
      <c r="C69" s="1807"/>
      <c r="D69" s="1808"/>
      <c r="E69" s="1809"/>
      <c r="F69" s="1810"/>
      <c r="G69" s="1811"/>
      <c r="H69" s="1812"/>
      <c r="I69" s="1813"/>
      <c r="J69" s="1846"/>
      <c r="K69" s="168"/>
      <c r="L69" s="73"/>
      <c r="M69" s="63" t="s">
        <v>135</v>
      </c>
      <c r="N69" s="63"/>
      <c r="O69" s="1193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ht="15" customHeight="1">
      <c r="A70" s="1172"/>
      <c r="B70" s="41" t="s">
        <v>257</v>
      </c>
      <c r="C70" s="1806" t="s">
        <v>1658</v>
      </c>
      <c r="D70" s="1800" t="s">
        <v>1654</v>
      </c>
      <c r="E70" s="1801" t="s">
        <v>1658</v>
      </c>
      <c r="F70" s="1802"/>
      <c r="G70" s="1803" t="s">
        <v>1659</v>
      </c>
      <c r="H70" s="1804" t="s">
        <v>1660</v>
      </c>
      <c r="I70" s="1805">
        <v>36</v>
      </c>
      <c r="J70" s="1844">
        <f>'2008복지관 세출 무료사업비 (2)'!H135</f>
        <v>3090</v>
      </c>
      <c r="K70" s="309" t="s">
        <v>136</v>
      </c>
      <c r="L70" s="41" t="s">
        <v>552</v>
      </c>
      <c r="M70" s="40" t="s">
        <v>137</v>
      </c>
      <c r="N70" s="40" t="s">
        <v>138</v>
      </c>
      <c r="O70" s="1192" t="s">
        <v>133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5" customHeight="1">
      <c r="A71" s="1172"/>
      <c r="B71" s="41"/>
      <c r="C71" s="1806"/>
      <c r="D71" s="1800"/>
      <c r="E71" s="1801"/>
      <c r="F71" s="1802"/>
      <c r="G71" s="1803"/>
      <c r="H71" s="1804"/>
      <c r="I71" s="1805"/>
      <c r="J71" s="1844"/>
      <c r="K71" s="309"/>
      <c r="L71" s="41"/>
      <c r="M71" s="40" t="s">
        <v>139</v>
      </c>
      <c r="N71" s="40" t="s">
        <v>140</v>
      </c>
      <c r="O71" s="1192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5" customHeight="1">
      <c r="A72" s="1172"/>
      <c r="B72" s="41"/>
      <c r="C72" s="1807"/>
      <c r="D72" s="1808"/>
      <c r="E72" s="1809"/>
      <c r="F72" s="1810"/>
      <c r="G72" s="1811"/>
      <c r="H72" s="1812"/>
      <c r="I72" s="1813"/>
      <c r="J72" s="1846"/>
      <c r="K72" s="168"/>
      <c r="L72" s="73"/>
      <c r="M72" s="63" t="s">
        <v>141</v>
      </c>
      <c r="N72" s="63"/>
      <c r="O72" s="1193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15" s="253" customFormat="1" ht="15" customHeight="1">
      <c r="A73" s="1172"/>
      <c r="B73" s="41"/>
      <c r="C73" s="1147" t="s">
        <v>222</v>
      </c>
      <c r="D73" s="797" t="s">
        <v>201</v>
      </c>
      <c r="E73" s="714" t="s">
        <v>1036</v>
      </c>
      <c r="F73" s="715"/>
      <c r="G73" s="598">
        <v>25</v>
      </c>
      <c r="H73" s="599">
        <v>250</v>
      </c>
      <c r="I73" s="1781">
        <f>G73*H73</f>
        <v>6250</v>
      </c>
      <c r="J73" s="1853">
        <f>'2008복지관 세출 무료사업비 (2)'!H139</f>
        <v>8992</v>
      </c>
      <c r="K73" s="692" t="s">
        <v>527</v>
      </c>
      <c r="L73" s="615" t="s">
        <v>585</v>
      </c>
      <c r="M73" s="693" t="s">
        <v>720</v>
      </c>
      <c r="N73" s="694" t="s">
        <v>721</v>
      </c>
      <c r="O73" s="1188" t="s">
        <v>683</v>
      </c>
    </row>
    <row r="74" spans="1:15" s="253" customFormat="1" ht="15" customHeight="1">
      <c r="A74" s="1172"/>
      <c r="B74" s="41"/>
      <c r="C74" s="1148"/>
      <c r="D74" s="940"/>
      <c r="E74" s="695" t="s">
        <v>722</v>
      </c>
      <c r="F74" s="606"/>
      <c r="G74" s="607">
        <v>40</v>
      </c>
      <c r="H74" s="608">
        <v>250</v>
      </c>
      <c r="I74" s="1784">
        <f>G74*H74</f>
        <v>10000</v>
      </c>
      <c r="J74" s="1854"/>
      <c r="K74" s="609"/>
      <c r="L74" s="610"/>
      <c r="M74" s="611" t="s">
        <v>723</v>
      </c>
      <c r="N74" s="698" t="s">
        <v>724</v>
      </c>
      <c r="O74" s="1189"/>
    </row>
    <row r="75" spans="1:15" s="253" customFormat="1" ht="15" customHeight="1">
      <c r="A75" s="1172"/>
      <c r="B75" s="41"/>
      <c r="C75" s="1148"/>
      <c r="D75" s="940"/>
      <c r="E75" s="695" t="s">
        <v>725</v>
      </c>
      <c r="F75" s="606"/>
      <c r="G75" s="1785">
        <v>20</v>
      </c>
      <c r="H75" s="608">
        <v>12</v>
      </c>
      <c r="I75" s="1784">
        <f>G75*H75</f>
        <v>240</v>
      </c>
      <c r="J75" s="1854"/>
      <c r="K75" s="609"/>
      <c r="L75" s="610"/>
      <c r="M75" s="611" t="s">
        <v>723</v>
      </c>
      <c r="N75" s="698" t="s">
        <v>726</v>
      </c>
      <c r="O75" s="1189"/>
    </row>
    <row r="76" spans="1:15" s="253" customFormat="1" ht="15" customHeight="1">
      <c r="A76" s="1172"/>
      <c r="B76" s="41"/>
      <c r="C76" s="1148"/>
      <c r="D76" s="940"/>
      <c r="E76" s="695"/>
      <c r="F76" s="606"/>
      <c r="G76" s="607"/>
      <c r="H76" s="608"/>
      <c r="I76" s="1784"/>
      <c r="J76" s="1854"/>
      <c r="K76" s="609"/>
      <c r="L76" s="610"/>
      <c r="M76" s="611" t="s">
        <v>727</v>
      </c>
      <c r="N76" s="698" t="s">
        <v>728</v>
      </c>
      <c r="O76" s="1189"/>
    </row>
    <row r="77" spans="1:15" s="253" customFormat="1" ht="15" customHeight="1">
      <c r="A77" s="1172"/>
      <c r="B77" s="41"/>
      <c r="C77" s="1148"/>
      <c r="D77" s="940"/>
      <c r="E77" s="695"/>
      <c r="F77" s="606"/>
      <c r="G77" s="607"/>
      <c r="H77" s="608"/>
      <c r="I77" s="1784"/>
      <c r="J77" s="1854"/>
      <c r="K77" s="609"/>
      <c r="L77" s="610"/>
      <c r="M77" s="611" t="s">
        <v>729</v>
      </c>
      <c r="N77" s="698" t="s">
        <v>726</v>
      </c>
      <c r="O77" s="1189"/>
    </row>
    <row r="78" spans="1:15" s="253" customFormat="1" ht="15" customHeight="1">
      <c r="A78" s="1172"/>
      <c r="B78" s="73"/>
      <c r="C78" s="1149"/>
      <c r="D78" s="799"/>
      <c r="E78" s="703"/>
      <c r="F78" s="704"/>
      <c r="G78" s="618"/>
      <c r="H78" s="619"/>
      <c r="I78" s="1786"/>
      <c r="J78" s="1840"/>
      <c r="K78" s="713"/>
      <c r="L78" s="705"/>
      <c r="M78" s="716" t="s">
        <v>730</v>
      </c>
      <c r="N78" s="706"/>
      <c r="O78" s="1191"/>
    </row>
    <row r="79" spans="1:52" ht="15" customHeight="1">
      <c r="A79" s="563"/>
      <c r="B79" s="39" t="s">
        <v>431</v>
      </c>
      <c r="C79" s="1148" t="s">
        <v>205</v>
      </c>
      <c r="D79" s="940"/>
      <c r="E79" s="570" t="s">
        <v>142</v>
      </c>
      <c r="F79" s="575"/>
      <c r="G79" s="578">
        <v>12</v>
      </c>
      <c r="H79" s="579">
        <v>10</v>
      </c>
      <c r="I79" s="1784">
        <f>G79*H79</f>
        <v>120</v>
      </c>
      <c r="J79" s="1855">
        <f>'2008복지관 세출 무료사업비 (2)'!H147</f>
        <v>9964.04</v>
      </c>
      <c r="K79" s="309" t="s">
        <v>532</v>
      </c>
      <c r="L79" s="39" t="s">
        <v>474</v>
      </c>
      <c r="M79" s="652" t="s">
        <v>1618</v>
      </c>
      <c r="N79" s="2078" t="s">
        <v>533</v>
      </c>
      <c r="O79" s="2099" t="s">
        <v>534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5" customHeight="1">
      <c r="A80" s="1177"/>
      <c r="B80" s="39" t="s">
        <v>432</v>
      </c>
      <c r="C80" s="1148" t="s">
        <v>1089</v>
      </c>
      <c r="D80" s="940"/>
      <c r="E80" s="570" t="s">
        <v>143</v>
      </c>
      <c r="F80" s="575"/>
      <c r="G80" s="578">
        <v>15</v>
      </c>
      <c r="H80" s="579">
        <v>50</v>
      </c>
      <c r="I80" s="1784">
        <f>PRODUCT(G80:H80)</f>
        <v>750</v>
      </c>
      <c r="J80" s="1855"/>
      <c r="K80" s="309"/>
      <c r="L80" s="41" t="s">
        <v>474</v>
      </c>
      <c r="M80" s="377" t="s">
        <v>535</v>
      </c>
      <c r="N80" s="2078"/>
      <c r="O80" s="2099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ht="15" customHeight="1" thickBot="1">
      <c r="A81" s="1197"/>
      <c r="B81" s="983" t="s">
        <v>542</v>
      </c>
      <c r="C81" s="1226"/>
      <c r="D81" s="974"/>
      <c r="E81" s="1236" t="s">
        <v>1619</v>
      </c>
      <c r="F81" s="898"/>
      <c r="G81" s="1199"/>
      <c r="H81" s="1200"/>
      <c r="I81" s="1868"/>
      <c r="J81" s="1869"/>
      <c r="K81" s="1202"/>
      <c r="L81" s="972"/>
      <c r="M81" s="1203"/>
      <c r="N81" s="1237" t="s">
        <v>537</v>
      </c>
      <c r="O81" s="1212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ht="15" customHeight="1">
      <c r="A82" s="563"/>
      <c r="B82" s="41" t="s">
        <v>545</v>
      </c>
      <c r="C82" s="1148"/>
      <c r="D82" s="940"/>
      <c r="E82" s="570" t="s">
        <v>1620</v>
      </c>
      <c r="F82" s="575"/>
      <c r="G82" s="578">
        <v>12</v>
      </c>
      <c r="H82" s="579">
        <v>1</v>
      </c>
      <c r="I82" s="1784">
        <f>G82*H82</f>
        <v>12</v>
      </c>
      <c r="J82" s="1855"/>
      <c r="K82" s="309"/>
      <c r="L82" s="41" t="s">
        <v>474</v>
      </c>
      <c r="M82" s="377" t="s">
        <v>540</v>
      </c>
      <c r="N82" s="534" t="s">
        <v>541</v>
      </c>
      <c r="O82" s="117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5" customHeight="1">
      <c r="A83" s="563"/>
      <c r="B83" s="41"/>
      <c r="C83" s="1148"/>
      <c r="D83" s="940"/>
      <c r="E83" s="570" t="s">
        <v>1621</v>
      </c>
      <c r="F83" s="575"/>
      <c r="G83" s="578">
        <v>10</v>
      </c>
      <c r="H83" s="579">
        <v>1</v>
      </c>
      <c r="I83" s="1784">
        <f>G83*H83</f>
        <v>10</v>
      </c>
      <c r="J83" s="1855"/>
      <c r="K83" s="309"/>
      <c r="L83" s="41"/>
      <c r="M83" s="377"/>
      <c r="N83" s="534"/>
      <c r="O83" s="117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5" customHeight="1">
      <c r="A84" s="563"/>
      <c r="B84" s="41"/>
      <c r="C84" s="1148"/>
      <c r="D84" s="940"/>
      <c r="E84" s="570" t="s">
        <v>1622</v>
      </c>
      <c r="F84" s="575"/>
      <c r="G84" s="578">
        <v>35</v>
      </c>
      <c r="H84" s="579">
        <v>3</v>
      </c>
      <c r="I84" s="1784">
        <f>G84*H84</f>
        <v>105</v>
      </c>
      <c r="J84" s="1855"/>
      <c r="K84" s="309"/>
      <c r="L84" s="41"/>
      <c r="M84" s="377"/>
      <c r="N84" s="534"/>
      <c r="O84" s="117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5" customHeight="1">
      <c r="A85" s="563"/>
      <c r="B85" s="41"/>
      <c r="C85" s="1148"/>
      <c r="D85" s="940"/>
      <c r="E85" s="570" t="s">
        <v>1623</v>
      </c>
      <c r="F85" s="575"/>
      <c r="G85" s="578">
        <v>10</v>
      </c>
      <c r="H85" s="579">
        <v>1</v>
      </c>
      <c r="I85" s="1784">
        <f>G85*H85</f>
        <v>10</v>
      </c>
      <c r="J85" s="1855"/>
      <c r="K85" s="309"/>
      <c r="L85" s="41"/>
      <c r="M85" s="377"/>
      <c r="N85" s="534"/>
      <c r="O85" s="117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5" customHeight="1">
      <c r="A86" s="563"/>
      <c r="B86" s="41"/>
      <c r="C86" s="1148"/>
      <c r="D86" s="940"/>
      <c r="E86" s="570" t="s">
        <v>543</v>
      </c>
      <c r="F86" s="575"/>
      <c r="G86" s="578"/>
      <c r="H86" s="579"/>
      <c r="I86" s="1784"/>
      <c r="J86" s="1855"/>
      <c r="K86" s="309"/>
      <c r="L86" s="41"/>
      <c r="M86" s="377"/>
      <c r="N86" s="534"/>
      <c r="O86" s="1174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5" customHeight="1">
      <c r="A87" s="563"/>
      <c r="B87" s="41"/>
      <c r="C87" s="1148"/>
      <c r="D87" s="940"/>
      <c r="E87" s="570" t="s">
        <v>546</v>
      </c>
      <c r="F87" s="575"/>
      <c r="G87" s="578">
        <v>2</v>
      </c>
      <c r="H87" s="579">
        <v>1</v>
      </c>
      <c r="I87" s="1784">
        <f>G87*H87</f>
        <v>2</v>
      </c>
      <c r="J87" s="1855"/>
      <c r="K87" s="309"/>
      <c r="L87" s="41" t="s">
        <v>547</v>
      </c>
      <c r="M87" s="377" t="s">
        <v>548</v>
      </c>
      <c r="N87" s="534" t="s">
        <v>549</v>
      </c>
      <c r="O87" s="1174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5" customHeight="1">
      <c r="A88" s="563"/>
      <c r="B88" s="41"/>
      <c r="C88" s="1148"/>
      <c r="D88" s="940"/>
      <c r="E88" s="570" t="s">
        <v>550</v>
      </c>
      <c r="F88" s="575"/>
      <c r="G88" s="578"/>
      <c r="H88" s="579"/>
      <c r="I88" s="1784"/>
      <c r="J88" s="1855"/>
      <c r="K88" s="309"/>
      <c r="L88" s="41"/>
      <c r="M88" s="377"/>
      <c r="N88" s="534"/>
      <c r="O88" s="1174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ht="15" customHeight="1">
      <c r="A89" s="563"/>
      <c r="B89" s="41"/>
      <c r="C89" s="1148"/>
      <c r="D89" s="940"/>
      <c r="E89" s="570" t="s">
        <v>551</v>
      </c>
      <c r="F89" s="575"/>
      <c r="G89" s="578">
        <v>3</v>
      </c>
      <c r="H89" s="579">
        <v>2</v>
      </c>
      <c r="I89" s="1784">
        <f>G89*H89</f>
        <v>6</v>
      </c>
      <c r="J89" s="1855"/>
      <c r="K89" s="309"/>
      <c r="L89" s="41" t="s">
        <v>474</v>
      </c>
      <c r="M89" s="377" t="s">
        <v>553</v>
      </c>
      <c r="N89" s="534"/>
      <c r="O89" s="1174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ht="15" customHeight="1">
      <c r="A90" s="563"/>
      <c r="B90" s="41"/>
      <c r="C90" s="1147" t="s">
        <v>0</v>
      </c>
      <c r="D90" s="797" t="s">
        <v>201</v>
      </c>
      <c r="E90" s="675" t="s">
        <v>554</v>
      </c>
      <c r="F90" s="597"/>
      <c r="G90" s="593"/>
      <c r="H90" s="594"/>
      <c r="I90" s="1781"/>
      <c r="J90" s="1856">
        <f>'2008복지관 세출 무료사업비 (2)'!H165</f>
        <v>3060</v>
      </c>
      <c r="K90" s="358"/>
      <c r="L90" s="72"/>
      <c r="M90" s="383"/>
      <c r="N90" s="141"/>
      <c r="O90" s="1171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5" customHeight="1">
      <c r="A91" s="563"/>
      <c r="B91" s="41"/>
      <c r="C91" s="1148"/>
      <c r="D91" s="940"/>
      <c r="E91" s="635" t="s">
        <v>555</v>
      </c>
      <c r="F91" s="575"/>
      <c r="G91" s="1787">
        <v>100</v>
      </c>
      <c r="H91" s="579">
        <v>1</v>
      </c>
      <c r="I91" s="1784">
        <f>PRODUCT(G91:H91)</f>
        <v>100</v>
      </c>
      <c r="J91" s="1855"/>
      <c r="K91" s="309" t="s">
        <v>532</v>
      </c>
      <c r="L91" s="41" t="s">
        <v>464</v>
      </c>
      <c r="M91" s="377" t="s">
        <v>556</v>
      </c>
      <c r="N91" s="534" t="s">
        <v>557</v>
      </c>
      <c r="O91" s="1174" t="s">
        <v>534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ht="15" customHeight="1">
      <c r="A92" s="563"/>
      <c r="B92" s="41"/>
      <c r="C92" s="1148"/>
      <c r="D92" s="940"/>
      <c r="E92" s="635" t="s">
        <v>558</v>
      </c>
      <c r="F92" s="575"/>
      <c r="G92" s="1787">
        <v>100</v>
      </c>
      <c r="H92" s="579">
        <v>1</v>
      </c>
      <c r="I92" s="1784">
        <f>PRODUCT(G92:H92)</f>
        <v>100</v>
      </c>
      <c r="J92" s="1855"/>
      <c r="K92" s="309"/>
      <c r="L92" s="41" t="s">
        <v>467</v>
      </c>
      <c r="M92" s="377"/>
      <c r="N92" s="534"/>
      <c r="O92" s="1168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ht="15" customHeight="1">
      <c r="A93" s="563"/>
      <c r="B93" s="41"/>
      <c r="C93" s="1148"/>
      <c r="D93" s="940"/>
      <c r="E93" s="570" t="s">
        <v>559</v>
      </c>
      <c r="F93" s="575"/>
      <c r="G93" s="578"/>
      <c r="H93" s="579"/>
      <c r="I93" s="1784"/>
      <c r="J93" s="1855"/>
      <c r="K93" s="309"/>
      <c r="L93" s="41"/>
      <c r="M93" s="377"/>
      <c r="N93" s="534"/>
      <c r="O93" s="1168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6.5" customHeight="1">
      <c r="A94" s="563"/>
      <c r="B94" s="41"/>
      <c r="C94" s="1149"/>
      <c r="D94" s="799"/>
      <c r="E94" s="566" t="s">
        <v>560</v>
      </c>
      <c r="F94" s="457"/>
      <c r="G94" s="1788">
        <v>10</v>
      </c>
      <c r="H94" s="581">
        <v>1</v>
      </c>
      <c r="I94" s="1786">
        <f aca="true" t="shared" si="3" ref="I94:I101">G94*H94</f>
        <v>10</v>
      </c>
      <c r="J94" s="1838"/>
      <c r="K94" s="168"/>
      <c r="L94" s="73" t="s">
        <v>467</v>
      </c>
      <c r="M94" s="390" t="s">
        <v>562</v>
      </c>
      <c r="N94" s="614"/>
      <c r="O94" s="1167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5" customHeight="1">
      <c r="A95" s="563"/>
      <c r="B95" s="41"/>
      <c r="C95" s="1147" t="s">
        <v>563</v>
      </c>
      <c r="D95" s="797" t="s">
        <v>201</v>
      </c>
      <c r="E95" s="592" t="s">
        <v>1624</v>
      </c>
      <c r="F95" s="597"/>
      <c r="G95" s="593">
        <v>12</v>
      </c>
      <c r="H95" s="594">
        <v>2</v>
      </c>
      <c r="I95" s="1781">
        <f t="shared" si="3"/>
        <v>24</v>
      </c>
      <c r="J95" s="1856">
        <f>'2008복지관 세출 무료사업비 (2)'!H174</f>
        <v>2820</v>
      </c>
      <c r="K95" s="358" t="s">
        <v>532</v>
      </c>
      <c r="L95" s="72" t="s">
        <v>464</v>
      </c>
      <c r="M95" s="383" t="s">
        <v>564</v>
      </c>
      <c r="N95" s="141" t="s">
        <v>565</v>
      </c>
      <c r="O95" s="2099" t="s">
        <v>534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5" customHeight="1">
      <c r="A96" s="563"/>
      <c r="B96" s="41"/>
      <c r="C96" s="1148"/>
      <c r="D96" s="940"/>
      <c r="E96" s="570" t="s">
        <v>1625</v>
      </c>
      <c r="F96" s="575"/>
      <c r="G96" s="578">
        <v>2</v>
      </c>
      <c r="H96" s="579">
        <v>2</v>
      </c>
      <c r="I96" s="1784">
        <f t="shared" si="3"/>
        <v>4</v>
      </c>
      <c r="J96" s="1855"/>
      <c r="K96" s="309"/>
      <c r="L96" s="41" t="s">
        <v>464</v>
      </c>
      <c r="M96" s="377" t="s">
        <v>566</v>
      </c>
      <c r="N96" s="534" t="s">
        <v>567</v>
      </c>
      <c r="O96" s="2099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ht="15" customHeight="1">
      <c r="A97" s="563"/>
      <c r="B97" s="41"/>
      <c r="C97" s="1148"/>
      <c r="D97" s="940"/>
      <c r="E97" s="570" t="s">
        <v>1626</v>
      </c>
      <c r="F97" s="575"/>
      <c r="G97" s="578">
        <v>1</v>
      </c>
      <c r="H97" s="579">
        <v>1</v>
      </c>
      <c r="I97" s="1784">
        <f t="shared" si="3"/>
        <v>1</v>
      </c>
      <c r="J97" s="1855"/>
      <c r="K97" s="309"/>
      <c r="L97" s="41" t="s">
        <v>464</v>
      </c>
      <c r="M97" s="377" t="s">
        <v>568</v>
      </c>
      <c r="N97" s="534" t="s">
        <v>569</v>
      </c>
      <c r="O97" s="1168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ht="15" customHeight="1">
      <c r="A98" s="563"/>
      <c r="B98" s="41"/>
      <c r="C98" s="1148"/>
      <c r="D98" s="940"/>
      <c r="E98" s="570" t="s">
        <v>1627</v>
      </c>
      <c r="F98" s="575"/>
      <c r="G98" s="578">
        <v>12</v>
      </c>
      <c r="H98" s="579">
        <v>2</v>
      </c>
      <c r="I98" s="1784">
        <f t="shared" si="3"/>
        <v>24</v>
      </c>
      <c r="J98" s="1855"/>
      <c r="K98" s="309"/>
      <c r="L98" s="41" t="s">
        <v>1628</v>
      </c>
      <c r="M98" s="377" t="s">
        <v>570</v>
      </c>
      <c r="N98" s="534"/>
      <c r="O98" s="116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ht="15" customHeight="1">
      <c r="A99" s="563"/>
      <c r="B99" s="41"/>
      <c r="C99" s="1148"/>
      <c r="D99" s="940"/>
      <c r="E99" s="570" t="s">
        <v>1629</v>
      </c>
      <c r="F99" s="575"/>
      <c r="G99" s="578">
        <v>12</v>
      </c>
      <c r="H99" s="579">
        <v>2</v>
      </c>
      <c r="I99" s="1784">
        <f t="shared" si="3"/>
        <v>24</v>
      </c>
      <c r="J99" s="1855"/>
      <c r="K99" s="309"/>
      <c r="L99" s="41" t="s">
        <v>808</v>
      </c>
      <c r="M99" s="377"/>
      <c r="N99" s="534"/>
      <c r="O99" s="1168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ht="15" customHeight="1">
      <c r="A100" s="563"/>
      <c r="B100" s="41"/>
      <c r="C100" s="1149"/>
      <c r="D100" s="799"/>
      <c r="E100" s="566" t="s">
        <v>1630</v>
      </c>
      <c r="F100" s="457"/>
      <c r="G100" s="580">
        <v>17</v>
      </c>
      <c r="H100" s="581">
        <v>1</v>
      </c>
      <c r="I100" s="1786">
        <f t="shared" si="3"/>
        <v>17</v>
      </c>
      <c r="J100" s="1838"/>
      <c r="K100" s="168"/>
      <c r="L100" s="73" t="s">
        <v>464</v>
      </c>
      <c r="M100" s="390" t="s">
        <v>571</v>
      </c>
      <c r="N100" s="614"/>
      <c r="O100" s="1167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ht="15" customHeight="1">
      <c r="A101" s="563"/>
      <c r="B101" s="41"/>
      <c r="C101" s="1148" t="s">
        <v>206</v>
      </c>
      <c r="D101" s="940"/>
      <c r="E101" s="570" t="s">
        <v>572</v>
      </c>
      <c r="F101" s="575"/>
      <c r="G101" s="578">
        <v>12</v>
      </c>
      <c r="H101" s="579">
        <v>6</v>
      </c>
      <c r="I101" s="1784">
        <f t="shared" si="3"/>
        <v>72</v>
      </c>
      <c r="J101" s="1855">
        <f>'2008복지관 세출 무료사업비 (2)'!H184</f>
        <v>600</v>
      </c>
      <c r="K101" s="309" t="s">
        <v>1631</v>
      </c>
      <c r="L101" s="41" t="s">
        <v>528</v>
      </c>
      <c r="M101" s="377" t="s">
        <v>1632</v>
      </c>
      <c r="N101" s="534" t="s">
        <v>573</v>
      </c>
      <c r="O101" s="2099" t="s">
        <v>534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5" customHeight="1">
      <c r="A102" s="563"/>
      <c r="B102" s="41"/>
      <c r="C102" s="1148" t="s">
        <v>207</v>
      </c>
      <c r="D102" s="940" t="s">
        <v>201</v>
      </c>
      <c r="E102" s="570"/>
      <c r="F102" s="575"/>
      <c r="G102" s="578"/>
      <c r="H102" s="579"/>
      <c r="I102" s="1784"/>
      <c r="J102" s="1855"/>
      <c r="K102" s="309" t="s">
        <v>1633</v>
      </c>
      <c r="L102" s="41" t="s">
        <v>433</v>
      </c>
      <c r="M102" s="377" t="s">
        <v>574</v>
      </c>
      <c r="N102" s="534" t="s">
        <v>575</v>
      </c>
      <c r="O102" s="2099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5" customHeight="1">
      <c r="A103" s="563"/>
      <c r="B103" s="41"/>
      <c r="C103" s="1147" t="s">
        <v>208</v>
      </c>
      <c r="D103" s="797" t="s">
        <v>201</v>
      </c>
      <c r="E103" s="592" t="s">
        <v>576</v>
      </c>
      <c r="F103" s="597"/>
      <c r="G103" s="593">
        <v>1</v>
      </c>
      <c r="H103" s="594">
        <v>2</v>
      </c>
      <c r="I103" s="1781">
        <f>G103*H103</f>
        <v>2</v>
      </c>
      <c r="J103" s="1856">
        <f>'2008복지관 세출 무료사업비 (2)'!H186</f>
        <v>1712</v>
      </c>
      <c r="K103" s="358" t="s">
        <v>205</v>
      </c>
      <c r="L103" s="72" t="s">
        <v>808</v>
      </c>
      <c r="M103" s="383" t="s">
        <v>578</v>
      </c>
      <c r="N103" s="141" t="s">
        <v>579</v>
      </c>
      <c r="O103" s="1171" t="s">
        <v>534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5" customHeight="1">
      <c r="A104" s="563"/>
      <c r="B104" s="41"/>
      <c r="C104" s="1789"/>
      <c r="D104" s="940"/>
      <c r="E104" s="570" t="s">
        <v>1634</v>
      </c>
      <c r="F104" s="575"/>
      <c r="G104" s="578">
        <v>12</v>
      </c>
      <c r="H104" s="579">
        <v>1</v>
      </c>
      <c r="I104" s="1784">
        <f>G104*H104</f>
        <v>12</v>
      </c>
      <c r="J104" s="1855"/>
      <c r="K104" s="309"/>
      <c r="L104" s="41"/>
      <c r="M104" s="377" t="s">
        <v>580</v>
      </c>
      <c r="N104" s="534" t="s">
        <v>581</v>
      </c>
      <c r="O104" s="117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15" s="253" customFormat="1" ht="15" customHeight="1">
      <c r="A105" s="563"/>
      <c r="B105" s="41"/>
      <c r="C105" s="946" t="s">
        <v>209</v>
      </c>
      <c r="D105" s="797" t="s">
        <v>201</v>
      </c>
      <c r="E105" s="592" t="s">
        <v>1635</v>
      </c>
      <c r="F105" s="597"/>
      <c r="G105" s="676"/>
      <c r="H105" s="677"/>
      <c r="I105" s="1790"/>
      <c r="J105" s="1856">
        <f>'2008복지관 세출 무료사업비 (2)'!H192</f>
        <v>1536</v>
      </c>
      <c r="K105" s="358" t="s">
        <v>527</v>
      </c>
      <c r="L105" s="72" t="s">
        <v>467</v>
      </c>
      <c r="M105" s="678"/>
      <c r="N105" s="679"/>
      <c r="O105" s="1173" t="s">
        <v>1636</v>
      </c>
    </row>
    <row r="106" spans="1:15" s="253" customFormat="1" ht="15" customHeight="1" thickBot="1">
      <c r="A106" s="1197"/>
      <c r="B106" s="972"/>
      <c r="C106" s="984"/>
      <c r="D106" s="974"/>
      <c r="E106" s="1236" t="s">
        <v>1637</v>
      </c>
      <c r="F106" s="898"/>
      <c r="G106" s="1199">
        <v>300</v>
      </c>
      <c r="H106" s="1200">
        <v>1</v>
      </c>
      <c r="I106" s="1868">
        <f>G106*H106</f>
        <v>300</v>
      </c>
      <c r="J106" s="1869"/>
      <c r="K106" s="1202"/>
      <c r="L106" s="972"/>
      <c r="M106" s="1203" t="s">
        <v>1638</v>
      </c>
      <c r="N106" s="1281" t="s">
        <v>582</v>
      </c>
      <c r="O106" s="1212"/>
    </row>
    <row r="107" spans="1:15" s="253" customFormat="1" ht="15" customHeight="1">
      <c r="A107" s="1172"/>
      <c r="B107" s="41" t="s">
        <v>258</v>
      </c>
      <c r="C107" s="1148" t="s">
        <v>210</v>
      </c>
      <c r="D107" s="940" t="s">
        <v>201</v>
      </c>
      <c r="E107" s="570" t="s">
        <v>583</v>
      </c>
      <c r="F107" s="575"/>
      <c r="G107" s="578"/>
      <c r="H107" s="579"/>
      <c r="I107" s="1784"/>
      <c r="J107" s="1855">
        <f>'2008복지관 세출 무료사업비 (2)'!H197</f>
        <v>1720</v>
      </c>
      <c r="K107" s="309" t="s">
        <v>584</v>
      </c>
      <c r="L107" s="41" t="s">
        <v>585</v>
      </c>
      <c r="M107" s="377"/>
      <c r="N107" s="399"/>
      <c r="O107" s="1174" t="s">
        <v>1636</v>
      </c>
    </row>
    <row r="108" spans="1:15" s="253" customFormat="1" ht="15" customHeight="1">
      <c r="A108" s="1172"/>
      <c r="B108" s="41" t="s">
        <v>1</v>
      </c>
      <c r="C108" s="1148"/>
      <c r="D108" s="940"/>
      <c r="E108" s="570" t="s">
        <v>586</v>
      </c>
      <c r="F108" s="575"/>
      <c r="G108" s="607">
        <v>35</v>
      </c>
      <c r="H108" s="608">
        <v>1</v>
      </c>
      <c r="I108" s="1784">
        <f>G108*H108</f>
        <v>35</v>
      </c>
      <c r="J108" s="1855"/>
      <c r="K108" s="309"/>
      <c r="L108" s="41"/>
      <c r="M108" s="377" t="s">
        <v>587</v>
      </c>
      <c r="N108" s="399" t="s">
        <v>588</v>
      </c>
      <c r="O108" s="1174"/>
    </row>
    <row r="109" spans="1:15" s="253" customFormat="1" ht="15" customHeight="1">
      <c r="A109" s="1172"/>
      <c r="B109" s="41" t="s">
        <v>536</v>
      </c>
      <c r="C109" s="1148"/>
      <c r="D109" s="940"/>
      <c r="E109" s="570" t="s">
        <v>589</v>
      </c>
      <c r="F109" s="575"/>
      <c r="G109" s="578"/>
      <c r="H109" s="579"/>
      <c r="I109" s="1784"/>
      <c r="J109" s="1855"/>
      <c r="K109" s="309"/>
      <c r="L109" s="41"/>
      <c r="M109" s="377"/>
      <c r="N109" s="399"/>
      <c r="O109" s="1174"/>
    </row>
    <row r="110" spans="1:15" s="253" customFormat="1" ht="29.25" customHeight="1">
      <c r="A110" s="1172"/>
      <c r="B110" s="41" t="s">
        <v>259</v>
      </c>
      <c r="C110" s="1148"/>
      <c r="D110" s="940"/>
      <c r="E110" s="570" t="s">
        <v>590</v>
      </c>
      <c r="F110" s="575"/>
      <c r="G110" s="578">
        <v>60</v>
      </c>
      <c r="H110" s="579">
        <v>1</v>
      </c>
      <c r="I110" s="1784">
        <f>G110*H110</f>
        <v>60</v>
      </c>
      <c r="J110" s="1855"/>
      <c r="K110" s="309"/>
      <c r="L110" s="41"/>
      <c r="M110" s="377" t="s">
        <v>591</v>
      </c>
      <c r="N110" s="399" t="s">
        <v>592</v>
      </c>
      <c r="O110" s="1174"/>
    </row>
    <row r="111" spans="1:15" s="253" customFormat="1" ht="15" customHeight="1">
      <c r="A111" s="1172"/>
      <c r="B111" s="41" t="s">
        <v>260</v>
      </c>
      <c r="C111" s="1148"/>
      <c r="D111" s="940"/>
      <c r="E111" s="570" t="s">
        <v>593</v>
      </c>
      <c r="F111" s="575"/>
      <c r="G111" s="578">
        <v>20</v>
      </c>
      <c r="H111" s="579">
        <v>12</v>
      </c>
      <c r="I111" s="1784">
        <f>G111*H111</f>
        <v>240</v>
      </c>
      <c r="J111" s="1855"/>
      <c r="K111" s="309"/>
      <c r="L111" s="41"/>
      <c r="M111" s="377" t="s">
        <v>594</v>
      </c>
      <c r="N111" s="399" t="s">
        <v>595</v>
      </c>
      <c r="O111" s="1174"/>
    </row>
    <row r="112" spans="1:15" s="253" customFormat="1" ht="15" customHeight="1">
      <c r="A112" s="1172"/>
      <c r="B112" s="41"/>
      <c r="C112" s="1148"/>
      <c r="D112" s="940"/>
      <c r="E112" s="566" t="s">
        <v>596</v>
      </c>
      <c r="F112" s="457"/>
      <c r="G112" s="580">
        <v>25</v>
      </c>
      <c r="H112" s="581">
        <v>4</v>
      </c>
      <c r="I112" s="1786">
        <f>G112*H112</f>
        <v>100</v>
      </c>
      <c r="J112" s="1838"/>
      <c r="K112" s="168"/>
      <c r="L112" s="73"/>
      <c r="M112" s="390" t="s">
        <v>597</v>
      </c>
      <c r="N112" s="400" t="s">
        <v>598</v>
      </c>
      <c r="O112" s="1175"/>
    </row>
    <row r="113" spans="1:15" s="253" customFormat="1" ht="15" customHeight="1">
      <c r="A113" s="1172"/>
      <c r="B113" s="41"/>
      <c r="C113" s="1814" t="s">
        <v>1661</v>
      </c>
      <c r="D113" s="797" t="s">
        <v>201</v>
      </c>
      <c r="E113" s="592" t="s">
        <v>599</v>
      </c>
      <c r="F113" s="186"/>
      <c r="G113" s="593"/>
      <c r="H113" s="594"/>
      <c r="I113" s="1781"/>
      <c r="J113" s="1856">
        <f>'2008복지관 세출 무료사업비 (2)'!H203</f>
        <v>20400</v>
      </c>
      <c r="K113" s="358" t="s">
        <v>600</v>
      </c>
      <c r="L113" s="72" t="s">
        <v>585</v>
      </c>
      <c r="M113" s="383"/>
      <c r="N113" s="601"/>
      <c r="O113" s="1194" t="s">
        <v>1636</v>
      </c>
    </row>
    <row r="114" spans="1:15" s="253" customFormat="1" ht="15" customHeight="1">
      <c r="A114" s="1172"/>
      <c r="B114" s="41"/>
      <c r="C114" s="1142"/>
      <c r="D114" s="940"/>
      <c r="E114" s="669" t="s">
        <v>1639</v>
      </c>
      <c r="F114" s="120"/>
      <c r="G114" s="578">
        <v>2</v>
      </c>
      <c r="H114" s="579">
        <v>12</v>
      </c>
      <c r="I114" s="1784">
        <f>G114*H114</f>
        <v>24</v>
      </c>
      <c r="J114" s="1855"/>
      <c r="K114" s="309"/>
      <c r="L114" s="41"/>
      <c r="M114" s="377" t="s">
        <v>601</v>
      </c>
      <c r="N114" s="399" t="s">
        <v>602</v>
      </c>
      <c r="O114" s="1185"/>
    </row>
    <row r="115" spans="1:15" s="253" customFormat="1" ht="15" customHeight="1">
      <c r="A115" s="1172"/>
      <c r="B115" s="41"/>
      <c r="C115" s="1142"/>
      <c r="D115" s="940"/>
      <c r="E115" s="570" t="s">
        <v>603</v>
      </c>
      <c r="F115" s="120"/>
      <c r="G115" s="578"/>
      <c r="H115" s="579"/>
      <c r="I115" s="1784"/>
      <c r="J115" s="1855"/>
      <c r="K115" s="309"/>
      <c r="L115" s="41"/>
      <c r="M115" s="377"/>
      <c r="N115" s="399"/>
      <c r="O115" s="1185"/>
    </row>
    <row r="116" spans="1:15" s="253" customFormat="1" ht="15" customHeight="1">
      <c r="A116" s="1172"/>
      <c r="B116" s="41"/>
      <c r="C116" s="1142"/>
      <c r="D116" s="940"/>
      <c r="E116" s="669" t="s">
        <v>283</v>
      </c>
      <c r="F116" s="120"/>
      <c r="G116" s="578">
        <v>100</v>
      </c>
      <c r="H116" s="579">
        <v>12</v>
      </c>
      <c r="I116" s="1784">
        <f>G116*H116</f>
        <v>1200</v>
      </c>
      <c r="J116" s="1855"/>
      <c r="K116" s="309"/>
      <c r="L116" s="41"/>
      <c r="M116" s="377" t="s">
        <v>604</v>
      </c>
      <c r="N116" s="399" t="s">
        <v>605</v>
      </c>
      <c r="O116" s="1185"/>
    </row>
    <row r="117" spans="1:15" s="253" customFormat="1" ht="15" customHeight="1">
      <c r="A117" s="1172"/>
      <c r="B117" s="41"/>
      <c r="C117" s="1142"/>
      <c r="D117" s="940"/>
      <c r="E117" s="669" t="s">
        <v>584</v>
      </c>
      <c r="F117" s="120"/>
      <c r="G117" s="578">
        <v>50</v>
      </c>
      <c r="H117" s="579">
        <v>12</v>
      </c>
      <c r="I117" s="1784">
        <f>G117*H117</f>
        <v>600</v>
      </c>
      <c r="J117" s="1855"/>
      <c r="K117" s="309"/>
      <c r="L117" s="41"/>
      <c r="M117" s="377" t="s">
        <v>606</v>
      </c>
      <c r="N117" s="399"/>
      <c r="O117" s="1185"/>
    </row>
    <row r="118" spans="1:15" s="253" customFormat="1" ht="15" customHeight="1">
      <c r="A118" s="1172"/>
      <c r="B118" s="41"/>
      <c r="C118" s="1142"/>
      <c r="D118" s="940"/>
      <c r="E118" s="639" t="s">
        <v>607</v>
      </c>
      <c r="F118" s="575"/>
      <c r="G118" s="578"/>
      <c r="H118" s="579"/>
      <c r="I118" s="1784"/>
      <c r="J118" s="1855"/>
      <c r="K118" s="309"/>
      <c r="L118" s="41"/>
      <c r="M118" s="377"/>
      <c r="N118" s="399"/>
      <c r="O118" s="1174"/>
    </row>
    <row r="119" spans="1:15" s="253" customFormat="1" ht="15" customHeight="1">
      <c r="A119" s="1172"/>
      <c r="B119" s="41"/>
      <c r="C119" s="1142"/>
      <c r="D119" s="940"/>
      <c r="E119" s="803" t="s">
        <v>584</v>
      </c>
      <c r="F119" s="575"/>
      <c r="G119" s="578">
        <v>10</v>
      </c>
      <c r="H119" s="579">
        <v>12</v>
      </c>
      <c r="I119" s="1784">
        <f>G119*H119</f>
        <v>120</v>
      </c>
      <c r="J119" s="1855"/>
      <c r="K119" s="309"/>
      <c r="L119" s="41"/>
      <c r="M119" s="377" t="s">
        <v>608</v>
      </c>
      <c r="N119" s="399" t="s">
        <v>609</v>
      </c>
      <c r="O119" s="1174"/>
    </row>
    <row r="120" spans="1:15" s="253" customFormat="1" ht="15" customHeight="1">
      <c r="A120" s="1172"/>
      <c r="B120" s="41"/>
      <c r="C120" s="1142"/>
      <c r="D120" s="940"/>
      <c r="E120" s="639" t="s">
        <v>610</v>
      </c>
      <c r="F120" s="683"/>
      <c r="G120" s="1791"/>
      <c r="H120" s="1792"/>
      <c r="I120" s="1784"/>
      <c r="J120" s="1855"/>
      <c r="K120" s="684"/>
      <c r="L120" s="682"/>
      <c r="M120" s="685"/>
      <c r="N120" s="681"/>
      <c r="O120" s="1174" t="s">
        <v>683</v>
      </c>
    </row>
    <row r="121" spans="1:15" s="253" customFormat="1" ht="15" customHeight="1">
      <c r="A121" s="1172"/>
      <c r="B121" s="41"/>
      <c r="C121" s="1142"/>
      <c r="D121" s="940"/>
      <c r="E121" s="803" t="s">
        <v>283</v>
      </c>
      <c r="F121" s="683"/>
      <c r="G121" s="578">
        <v>300</v>
      </c>
      <c r="H121" s="579">
        <v>12</v>
      </c>
      <c r="I121" s="1784">
        <f aca="true" t="shared" si="4" ref="I121:I128">G121*H121</f>
        <v>3600</v>
      </c>
      <c r="J121" s="1855"/>
      <c r="K121" s="684"/>
      <c r="L121" s="682"/>
      <c r="M121" s="377" t="s">
        <v>612</v>
      </c>
      <c r="N121" s="399" t="s">
        <v>613</v>
      </c>
      <c r="O121" s="1174"/>
    </row>
    <row r="122" spans="1:15" s="253" customFormat="1" ht="15" customHeight="1">
      <c r="A122" s="1172"/>
      <c r="B122" s="41"/>
      <c r="C122" s="1143"/>
      <c r="D122" s="799"/>
      <c r="E122" s="804" t="s">
        <v>584</v>
      </c>
      <c r="F122" s="687"/>
      <c r="G122" s="580">
        <v>10</v>
      </c>
      <c r="H122" s="581">
        <v>12</v>
      </c>
      <c r="I122" s="1786">
        <f t="shared" si="4"/>
        <v>120</v>
      </c>
      <c r="J122" s="1838"/>
      <c r="K122" s="688"/>
      <c r="L122" s="686"/>
      <c r="M122" s="390" t="s">
        <v>614</v>
      </c>
      <c r="N122" s="400"/>
      <c r="O122" s="1175"/>
    </row>
    <row r="123" spans="1:15" s="253" customFormat="1" ht="15" customHeight="1">
      <c r="A123" s="1172"/>
      <c r="B123" s="41"/>
      <c r="C123" s="1148" t="s">
        <v>214</v>
      </c>
      <c r="D123" s="940" t="s">
        <v>201</v>
      </c>
      <c r="E123" s="714" t="s">
        <v>656</v>
      </c>
      <c r="F123" s="715"/>
      <c r="G123" s="598">
        <v>300</v>
      </c>
      <c r="H123" s="599">
        <v>1</v>
      </c>
      <c r="I123" s="1781">
        <f t="shared" si="4"/>
        <v>300</v>
      </c>
      <c r="J123" s="1853">
        <f>'2008복지관 세출 무료사업비 (2)'!H207</f>
        <v>3135</v>
      </c>
      <c r="K123" s="692" t="s">
        <v>527</v>
      </c>
      <c r="L123" s="615" t="s">
        <v>440</v>
      </c>
      <c r="M123" s="693" t="s">
        <v>657</v>
      </c>
      <c r="N123" s="694"/>
      <c r="O123" s="1188" t="s">
        <v>1636</v>
      </c>
    </row>
    <row r="124" spans="1:15" s="253" customFormat="1" ht="15" customHeight="1">
      <c r="A124" s="1172"/>
      <c r="B124" s="41"/>
      <c r="C124" s="1148"/>
      <c r="D124" s="940"/>
      <c r="E124" s="695" t="s">
        <v>658</v>
      </c>
      <c r="F124" s="606"/>
      <c r="G124" s="607">
        <v>50</v>
      </c>
      <c r="H124" s="608">
        <v>1</v>
      </c>
      <c r="I124" s="1784">
        <f t="shared" si="4"/>
        <v>50</v>
      </c>
      <c r="J124" s="1854"/>
      <c r="K124" s="609" t="s">
        <v>659</v>
      </c>
      <c r="L124" s="610" t="s">
        <v>467</v>
      </c>
      <c r="M124" s="611" t="s">
        <v>660</v>
      </c>
      <c r="N124" s="698"/>
      <c r="O124" s="1189" t="s">
        <v>683</v>
      </c>
    </row>
    <row r="125" spans="1:15" s="253" customFormat="1" ht="30" customHeight="1">
      <c r="A125" s="1172"/>
      <c r="B125" s="41"/>
      <c r="C125" s="1148"/>
      <c r="D125" s="940"/>
      <c r="E125" s="695" t="s">
        <v>661</v>
      </c>
      <c r="F125" s="701"/>
      <c r="G125" s="607">
        <v>10</v>
      </c>
      <c r="H125" s="608">
        <v>2</v>
      </c>
      <c r="I125" s="1784">
        <f t="shared" si="4"/>
        <v>20</v>
      </c>
      <c r="J125" s="1854"/>
      <c r="K125" s="609" t="s">
        <v>527</v>
      </c>
      <c r="L125" s="610" t="s">
        <v>467</v>
      </c>
      <c r="M125" s="611" t="s">
        <v>662</v>
      </c>
      <c r="N125" s="698" t="s">
        <v>663</v>
      </c>
      <c r="O125" s="1189" t="s">
        <v>683</v>
      </c>
    </row>
    <row r="126" spans="1:15" s="253" customFormat="1" ht="30" customHeight="1">
      <c r="A126" s="1172"/>
      <c r="B126" s="41"/>
      <c r="C126" s="1148"/>
      <c r="D126" s="940"/>
      <c r="E126" s="695" t="s">
        <v>664</v>
      </c>
      <c r="F126" s="701"/>
      <c r="G126" s="607">
        <v>1</v>
      </c>
      <c r="H126" s="608">
        <v>8</v>
      </c>
      <c r="I126" s="1784">
        <f t="shared" si="4"/>
        <v>8</v>
      </c>
      <c r="J126" s="1854"/>
      <c r="K126" s="609" t="s">
        <v>665</v>
      </c>
      <c r="L126" s="610" t="s">
        <v>585</v>
      </c>
      <c r="M126" s="611" t="s">
        <v>666</v>
      </c>
      <c r="N126" s="698" t="s">
        <v>667</v>
      </c>
      <c r="O126" s="1189"/>
    </row>
    <row r="127" spans="1:15" s="253" customFormat="1" ht="15" customHeight="1">
      <c r="A127" s="1172"/>
      <c r="B127" s="41"/>
      <c r="C127" s="1148"/>
      <c r="D127" s="940"/>
      <c r="E127" s="695" t="s">
        <v>668</v>
      </c>
      <c r="F127" s="701"/>
      <c r="G127" s="607">
        <v>1</v>
      </c>
      <c r="H127" s="608">
        <v>5</v>
      </c>
      <c r="I127" s="1784">
        <f t="shared" si="4"/>
        <v>5</v>
      </c>
      <c r="J127" s="1854"/>
      <c r="K127" s="609" t="s">
        <v>669</v>
      </c>
      <c r="L127" s="610" t="s">
        <v>585</v>
      </c>
      <c r="M127" s="611" t="s">
        <v>670</v>
      </c>
      <c r="N127" s="708"/>
      <c r="O127" s="1189" t="s">
        <v>611</v>
      </c>
    </row>
    <row r="128" spans="1:15" s="253" customFormat="1" ht="15" customHeight="1" thickBot="1">
      <c r="A128" s="1210"/>
      <c r="B128" s="972"/>
      <c r="C128" s="1226"/>
      <c r="D128" s="974"/>
      <c r="E128" s="1227" t="s">
        <v>671</v>
      </c>
      <c r="F128" s="1873"/>
      <c r="G128" s="1229">
        <v>21</v>
      </c>
      <c r="H128" s="1230">
        <v>1</v>
      </c>
      <c r="I128" s="1868">
        <f t="shared" si="4"/>
        <v>21</v>
      </c>
      <c r="J128" s="1874"/>
      <c r="K128" s="1231" t="s">
        <v>527</v>
      </c>
      <c r="L128" s="1232" t="s">
        <v>467</v>
      </c>
      <c r="M128" s="1233" t="s">
        <v>672</v>
      </c>
      <c r="N128" s="1875"/>
      <c r="O128" s="1235" t="s">
        <v>683</v>
      </c>
    </row>
    <row r="129" spans="1:15" s="253" customFormat="1" ht="15" customHeight="1">
      <c r="A129" s="563"/>
      <c r="B129" s="41" t="s">
        <v>129</v>
      </c>
      <c r="C129" s="1142" t="s">
        <v>213</v>
      </c>
      <c r="D129" s="940" t="s">
        <v>201</v>
      </c>
      <c r="E129" s="806" t="s">
        <v>632</v>
      </c>
      <c r="F129" s="1870"/>
      <c r="G129" s="1871"/>
      <c r="H129" s="1872"/>
      <c r="I129" s="1784"/>
      <c r="J129" s="1854">
        <f>'2008복지관 세출 무료사업비 (2)'!H226</f>
        <v>15776</v>
      </c>
      <c r="K129" s="609" t="s">
        <v>527</v>
      </c>
      <c r="L129" s="610" t="s">
        <v>373</v>
      </c>
      <c r="M129" s="611"/>
      <c r="N129" s="698"/>
      <c r="O129" s="1189"/>
    </row>
    <row r="130" spans="1:15" s="253" customFormat="1" ht="15" customHeight="1">
      <c r="A130" s="563"/>
      <c r="B130" s="41" t="s">
        <v>284</v>
      </c>
      <c r="C130" s="1142"/>
      <c r="D130" s="940"/>
      <c r="E130" s="805" t="s">
        <v>633</v>
      </c>
      <c r="F130" s="606"/>
      <c r="G130" s="696">
        <v>2000</v>
      </c>
      <c r="H130" s="608">
        <v>3</v>
      </c>
      <c r="I130" s="1784">
        <f>G130*H130</f>
        <v>6000</v>
      </c>
      <c r="J130" s="1854"/>
      <c r="K130" s="684"/>
      <c r="L130" s="682"/>
      <c r="M130" s="697" t="s">
        <v>1640</v>
      </c>
      <c r="N130" s="698" t="s">
        <v>634</v>
      </c>
      <c r="O130" s="1189"/>
    </row>
    <row r="131" spans="1:15" s="253" customFormat="1" ht="15" customHeight="1">
      <c r="A131" s="563"/>
      <c r="B131" s="41" t="s">
        <v>371</v>
      </c>
      <c r="C131" s="1142"/>
      <c r="D131" s="940"/>
      <c r="E131" s="805" t="s">
        <v>635</v>
      </c>
      <c r="F131" s="606"/>
      <c r="G131" s="696">
        <v>8000</v>
      </c>
      <c r="H131" s="608">
        <v>6</v>
      </c>
      <c r="I131" s="1784">
        <f>G131*H131</f>
        <v>48000</v>
      </c>
      <c r="J131" s="1854"/>
      <c r="K131" s="699"/>
      <c r="L131" s="610"/>
      <c r="M131" s="700"/>
      <c r="N131" s="698" t="s">
        <v>636</v>
      </c>
      <c r="O131" s="1189"/>
    </row>
    <row r="132" spans="1:15" s="253" customFormat="1" ht="15" customHeight="1">
      <c r="A132" s="563"/>
      <c r="B132" s="41" t="s">
        <v>2</v>
      </c>
      <c r="C132" s="1142"/>
      <c r="D132" s="940"/>
      <c r="E132" s="805" t="s">
        <v>1029</v>
      </c>
      <c r="F132" s="701"/>
      <c r="G132" s="1793">
        <v>10000</v>
      </c>
      <c r="H132" s="608">
        <v>1</v>
      </c>
      <c r="I132" s="1784">
        <f>G132*H132</f>
        <v>10000</v>
      </c>
      <c r="J132" s="1854"/>
      <c r="K132" s="609"/>
      <c r="L132" s="610"/>
      <c r="M132" s="611" t="s">
        <v>637</v>
      </c>
      <c r="N132" s="698" t="s">
        <v>638</v>
      </c>
      <c r="O132" s="1189"/>
    </row>
    <row r="133" spans="1:15" s="253" customFormat="1" ht="15" customHeight="1">
      <c r="A133" s="563"/>
      <c r="B133" s="41" t="s">
        <v>261</v>
      </c>
      <c r="C133" s="1142"/>
      <c r="D133" s="940"/>
      <c r="E133" s="805" t="s">
        <v>1030</v>
      </c>
      <c r="F133" s="701"/>
      <c r="G133" s="1793">
        <v>1000</v>
      </c>
      <c r="H133" s="608">
        <v>1</v>
      </c>
      <c r="I133" s="1784">
        <f>G133*H133</f>
        <v>1000</v>
      </c>
      <c r="J133" s="1854"/>
      <c r="K133" s="699"/>
      <c r="L133" s="610"/>
      <c r="M133" s="611"/>
      <c r="N133" s="698" t="s">
        <v>639</v>
      </c>
      <c r="O133" s="1189"/>
    </row>
    <row r="134" spans="1:15" s="253" customFormat="1" ht="15" customHeight="1">
      <c r="A134" s="563"/>
      <c r="B134" s="41" t="s">
        <v>262</v>
      </c>
      <c r="C134" s="1142"/>
      <c r="D134" s="940"/>
      <c r="E134" s="702" t="s">
        <v>640</v>
      </c>
      <c r="F134" s="807"/>
      <c r="G134" s="607"/>
      <c r="H134" s="608"/>
      <c r="I134" s="1784"/>
      <c r="J134" s="1854"/>
      <c r="K134" s="699"/>
      <c r="L134" s="610"/>
      <c r="M134" s="611"/>
      <c r="N134" s="698"/>
      <c r="O134" s="1195"/>
    </row>
    <row r="135" spans="1:15" s="253" customFormat="1" ht="15" customHeight="1">
      <c r="A135" s="563"/>
      <c r="B135" s="41"/>
      <c r="C135" s="1142"/>
      <c r="D135" s="940"/>
      <c r="E135" s="695" t="s">
        <v>641</v>
      </c>
      <c r="F135" s="807"/>
      <c r="G135" s="808">
        <v>1</v>
      </c>
      <c r="H135" s="608">
        <v>1</v>
      </c>
      <c r="I135" s="1784">
        <f>G135*H135</f>
        <v>1</v>
      </c>
      <c r="J135" s="1854"/>
      <c r="K135" s="699"/>
      <c r="L135" s="610" t="s">
        <v>642</v>
      </c>
      <c r="M135" s="710" t="s">
        <v>643</v>
      </c>
      <c r="N135" s="698"/>
      <c r="O135" s="1195"/>
    </row>
    <row r="136" spans="1:15" s="253" customFormat="1" ht="15" customHeight="1">
      <c r="A136" s="563"/>
      <c r="B136" s="41"/>
      <c r="C136" s="1142"/>
      <c r="D136" s="940"/>
      <c r="E136" s="695" t="s">
        <v>1031</v>
      </c>
      <c r="F136" s="807"/>
      <c r="G136" s="707">
        <v>5</v>
      </c>
      <c r="H136" s="608">
        <v>48</v>
      </c>
      <c r="I136" s="1784">
        <f>G136*H136</f>
        <v>240</v>
      </c>
      <c r="J136" s="1854"/>
      <c r="K136" s="609"/>
      <c r="L136" s="610" t="s">
        <v>373</v>
      </c>
      <c r="M136" s="697" t="s">
        <v>644</v>
      </c>
      <c r="N136" s="698"/>
      <c r="O136" s="1195" t="s">
        <v>611</v>
      </c>
    </row>
    <row r="137" spans="1:15" s="253" customFormat="1" ht="15" customHeight="1">
      <c r="A137" s="563"/>
      <c r="B137" s="41"/>
      <c r="C137" s="1142"/>
      <c r="D137" s="940"/>
      <c r="E137" s="695" t="s">
        <v>645</v>
      </c>
      <c r="F137" s="809"/>
      <c r="G137" s="707">
        <v>5</v>
      </c>
      <c r="H137" s="608">
        <v>48</v>
      </c>
      <c r="I137" s="1784">
        <f>G137*H137</f>
        <v>240</v>
      </c>
      <c r="J137" s="1854"/>
      <c r="K137" s="699"/>
      <c r="L137" s="610"/>
      <c r="M137" s="697" t="s">
        <v>644</v>
      </c>
      <c r="N137" s="708"/>
      <c r="O137" s="1195"/>
    </row>
    <row r="138" spans="1:15" s="253" customFormat="1" ht="15" customHeight="1">
      <c r="A138" s="563"/>
      <c r="B138" s="41"/>
      <c r="C138" s="1142"/>
      <c r="D138" s="940"/>
      <c r="E138" s="806" t="s">
        <v>646</v>
      </c>
      <c r="F138" s="606"/>
      <c r="G138" s="607"/>
      <c r="H138" s="608"/>
      <c r="I138" s="1784"/>
      <c r="J138" s="1854"/>
      <c r="K138" s="609"/>
      <c r="L138" s="623"/>
      <c r="M138" s="611"/>
      <c r="N138" s="698"/>
      <c r="O138" s="1189"/>
    </row>
    <row r="139" spans="1:15" s="253" customFormat="1" ht="15" customHeight="1">
      <c r="A139" s="563"/>
      <c r="B139" s="41"/>
      <c r="C139" s="1142"/>
      <c r="D139" s="940"/>
      <c r="E139" s="805" t="s">
        <v>1032</v>
      </c>
      <c r="F139" s="701"/>
      <c r="G139" s="1794">
        <v>2</v>
      </c>
      <c r="H139" s="709">
        <v>1</v>
      </c>
      <c r="I139" s="1784">
        <f>G139*H139</f>
        <v>2</v>
      </c>
      <c r="J139" s="1854"/>
      <c r="K139" s="609" t="s">
        <v>647</v>
      </c>
      <c r="L139" s="610"/>
      <c r="M139" s="710" t="s">
        <v>648</v>
      </c>
      <c r="N139" s="698"/>
      <c r="O139" s="1189"/>
    </row>
    <row r="140" spans="1:15" s="253" customFormat="1" ht="15" customHeight="1">
      <c r="A140" s="563"/>
      <c r="B140" s="41"/>
      <c r="C140" s="1142"/>
      <c r="D140" s="940"/>
      <c r="E140" s="806" t="s">
        <v>649</v>
      </c>
      <c r="F140" s="606"/>
      <c r="G140" s="607"/>
      <c r="H140" s="608"/>
      <c r="I140" s="1784"/>
      <c r="J140" s="1854"/>
      <c r="K140" s="609"/>
      <c r="L140" s="610"/>
      <c r="M140" s="611"/>
      <c r="N140" s="698"/>
      <c r="O140" s="1189"/>
    </row>
    <row r="141" spans="1:15" s="253" customFormat="1" ht="15" customHeight="1">
      <c r="A141" s="563"/>
      <c r="B141" s="3"/>
      <c r="C141" s="1145"/>
      <c r="D141" s="940"/>
      <c r="E141" s="805" t="s">
        <v>1033</v>
      </c>
      <c r="F141" s="606"/>
      <c r="G141" s="1794">
        <v>1</v>
      </c>
      <c r="H141" s="608">
        <v>24</v>
      </c>
      <c r="I141" s="1784">
        <f>G141*H141</f>
        <v>24</v>
      </c>
      <c r="J141" s="1854"/>
      <c r="K141" s="609" t="s">
        <v>527</v>
      </c>
      <c r="L141" s="610"/>
      <c r="M141" s="697" t="s">
        <v>650</v>
      </c>
      <c r="N141" s="698"/>
      <c r="O141" s="1189"/>
    </row>
    <row r="142" spans="1:15" s="253" customFormat="1" ht="15" customHeight="1">
      <c r="A142" s="563"/>
      <c r="B142" s="3"/>
      <c r="C142" s="1145"/>
      <c r="D142" s="940"/>
      <c r="E142" s="806" t="s">
        <v>651</v>
      </c>
      <c r="F142" s="606"/>
      <c r="G142" s="607"/>
      <c r="H142" s="608"/>
      <c r="I142" s="1784"/>
      <c r="J142" s="1854"/>
      <c r="K142" s="609"/>
      <c r="L142" s="610"/>
      <c r="M142" s="700"/>
      <c r="N142" s="698"/>
      <c r="O142" s="1189"/>
    </row>
    <row r="143" spans="1:15" s="253" customFormat="1" ht="16.5" customHeight="1">
      <c r="A143" s="563"/>
      <c r="B143" s="3"/>
      <c r="C143" s="1145"/>
      <c r="D143" s="940"/>
      <c r="E143" s="805" t="s">
        <v>652</v>
      </c>
      <c r="F143" s="606"/>
      <c r="G143" s="1795">
        <v>1</v>
      </c>
      <c r="H143" s="608">
        <v>5</v>
      </c>
      <c r="I143" s="1784">
        <f>G143*H143</f>
        <v>5</v>
      </c>
      <c r="J143" s="1854"/>
      <c r="K143" s="711" t="s">
        <v>653</v>
      </c>
      <c r="L143" s="610"/>
      <c r="M143" s="697" t="s">
        <v>654</v>
      </c>
      <c r="N143" s="698"/>
      <c r="O143" s="1189"/>
    </row>
    <row r="144" spans="1:15" s="253" customFormat="1" ht="17.25" customHeight="1">
      <c r="A144" s="563"/>
      <c r="B144" s="3"/>
      <c r="C144" s="1145"/>
      <c r="D144" s="940"/>
      <c r="E144" s="805" t="s">
        <v>1641</v>
      </c>
      <c r="F144" s="606"/>
      <c r="G144" s="696">
        <v>1000</v>
      </c>
      <c r="H144" s="608">
        <v>1</v>
      </c>
      <c r="I144" s="1784">
        <f>G144*H144</f>
        <v>1000</v>
      </c>
      <c r="J144" s="1854"/>
      <c r="K144" s="711"/>
      <c r="L144" s="610"/>
      <c r="M144" s="697" t="s">
        <v>1642</v>
      </c>
      <c r="N144" s="698"/>
      <c r="O144" s="1189"/>
    </row>
    <row r="145" spans="1:15" s="253" customFormat="1" ht="15" customHeight="1">
      <c r="A145" s="563"/>
      <c r="B145" s="3"/>
      <c r="C145" s="1146"/>
      <c r="D145" s="799"/>
      <c r="E145" s="1796" t="s">
        <v>1643</v>
      </c>
      <c r="F145" s="704"/>
      <c r="G145" s="1797">
        <v>500</v>
      </c>
      <c r="H145" s="619">
        <v>1</v>
      </c>
      <c r="I145" s="1786">
        <f>G145*H145</f>
        <v>500</v>
      </c>
      <c r="J145" s="1840"/>
      <c r="K145" s="713" t="s">
        <v>527</v>
      </c>
      <c r="L145" s="705"/>
      <c r="M145" s="1798" t="s">
        <v>655</v>
      </c>
      <c r="N145" s="706"/>
      <c r="O145" s="1191"/>
    </row>
    <row r="146" spans="1:15" s="253" customFormat="1" ht="18" customHeight="1">
      <c r="A146" s="1172"/>
      <c r="B146" s="72" t="s">
        <v>538</v>
      </c>
      <c r="C146" s="1148" t="s">
        <v>215</v>
      </c>
      <c r="D146" s="940" t="s">
        <v>201</v>
      </c>
      <c r="E146" s="723" t="s">
        <v>681</v>
      </c>
      <c r="F146" s="606"/>
      <c r="G146" s="607"/>
      <c r="H146" s="608"/>
      <c r="I146" s="1784"/>
      <c r="J146" s="1854">
        <f>'2008복지관 세출 무료사업비 (2)'!H246</f>
        <v>2220</v>
      </c>
      <c r="K146" s="609" t="s">
        <v>682</v>
      </c>
      <c r="L146" s="41" t="s">
        <v>373</v>
      </c>
      <c r="M146" s="611"/>
      <c r="N146" s="698"/>
      <c r="O146" s="1189" t="s">
        <v>683</v>
      </c>
    </row>
    <row r="147" spans="1:15" s="253" customFormat="1" ht="18" customHeight="1">
      <c r="A147" s="1172"/>
      <c r="B147" s="41" t="s">
        <v>1</v>
      </c>
      <c r="C147" s="1148" t="s">
        <v>216</v>
      </c>
      <c r="D147" s="940"/>
      <c r="E147" s="723" t="s">
        <v>684</v>
      </c>
      <c r="F147" s="606"/>
      <c r="G147" s="607">
        <v>50</v>
      </c>
      <c r="H147" s="608">
        <v>3</v>
      </c>
      <c r="I147" s="1784">
        <f>G147*H147</f>
        <v>150</v>
      </c>
      <c r="J147" s="1854"/>
      <c r="K147" s="609" t="s">
        <v>536</v>
      </c>
      <c r="L147" s="610"/>
      <c r="M147" s="611" t="s">
        <v>685</v>
      </c>
      <c r="N147" s="698" t="s">
        <v>686</v>
      </c>
      <c r="O147" s="1189"/>
    </row>
    <row r="148" spans="1:15" s="253" customFormat="1" ht="18" customHeight="1">
      <c r="A148" s="1172"/>
      <c r="B148" s="41" t="s">
        <v>263</v>
      </c>
      <c r="C148" s="1148"/>
      <c r="D148" s="940"/>
      <c r="E148" s="723" t="s">
        <v>1644</v>
      </c>
      <c r="F148" s="606"/>
      <c r="G148" s="607">
        <v>50</v>
      </c>
      <c r="H148" s="726">
        <v>1</v>
      </c>
      <c r="I148" s="1784">
        <f>G148*H148</f>
        <v>50</v>
      </c>
      <c r="J148" s="1854"/>
      <c r="K148" s="609" t="s">
        <v>674</v>
      </c>
      <c r="L148" s="610"/>
      <c r="M148" s="611" t="s">
        <v>687</v>
      </c>
      <c r="N148" s="698" t="s">
        <v>688</v>
      </c>
      <c r="O148" s="1174"/>
    </row>
    <row r="149" spans="1:15" s="253" customFormat="1" ht="18" customHeight="1">
      <c r="A149" s="1172"/>
      <c r="B149" s="41" t="s">
        <v>371</v>
      </c>
      <c r="C149" s="1148"/>
      <c r="D149" s="940"/>
      <c r="E149" s="723"/>
      <c r="F149" s="606"/>
      <c r="G149" s="607"/>
      <c r="H149" s="608"/>
      <c r="I149" s="1784"/>
      <c r="J149" s="1854"/>
      <c r="K149" s="609"/>
      <c r="L149" s="610"/>
      <c r="M149" s="611" t="s">
        <v>689</v>
      </c>
      <c r="N149" s="698" t="s">
        <v>690</v>
      </c>
      <c r="O149" s="1189"/>
    </row>
    <row r="150" spans="1:15" s="253" customFormat="1" ht="18" customHeight="1">
      <c r="A150" s="1172"/>
      <c r="B150" s="41" t="s">
        <v>538</v>
      </c>
      <c r="C150" s="1148"/>
      <c r="D150" s="940"/>
      <c r="E150" s="723"/>
      <c r="F150" s="606"/>
      <c r="G150" s="607"/>
      <c r="H150" s="608"/>
      <c r="I150" s="1784"/>
      <c r="J150" s="1854"/>
      <c r="K150" s="609"/>
      <c r="L150" s="610"/>
      <c r="M150" s="611" t="s">
        <v>691</v>
      </c>
      <c r="N150" s="698" t="s">
        <v>692</v>
      </c>
      <c r="O150" s="1189"/>
    </row>
    <row r="151" spans="1:15" s="253" customFormat="1" ht="18" customHeight="1">
      <c r="A151" s="1172"/>
      <c r="B151" s="41" t="s">
        <v>264</v>
      </c>
      <c r="C151" s="1148"/>
      <c r="D151" s="940"/>
      <c r="E151" s="723" t="s">
        <v>1645</v>
      </c>
      <c r="F151" s="606"/>
      <c r="G151" s="607"/>
      <c r="H151" s="608"/>
      <c r="I151" s="1784"/>
      <c r="J151" s="1854"/>
      <c r="K151" s="609"/>
      <c r="L151" s="610"/>
      <c r="M151" s="611" t="s">
        <v>693</v>
      </c>
      <c r="N151" s="698" t="s">
        <v>694</v>
      </c>
      <c r="O151" s="1189"/>
    </row>
    <row r="152" spans="1:15" s="253" customFormat="1" ht="18" customHeight="1" thickBot="1">
      <c r="A152" s="1210"/>
      <c r="B152" s="972" t="s">
        <v>265</v>
      </c>
      <c r="C152" s="1226"/>
      <c r="D152" s="974"/>
      <c r="E152" s="1239" t="s">
        <v>695</v>
      </c>
      <c r="F152" s="1228"/>
      <c r="G152" s="1229">
        <v>50</v>
      </c>
      <c r="H152" s="1230">
        <v>10</v>
      </c>
      <c r="I152" s="1868">
        <f>G152*H152</f>
        <v>500</v>
      </c>
      <c r="J152" s="1874"/>
      <c r="K152" s="1231"/>
      <c r="L152" s="1232"/>
      <c r="M152" s="1233" t="s">
        <v>696</v>
      </c>
      <c r="N152" s="1234" t="s">
        <v>697</v>
      </c>
      <c r="O152" s="1235"/>
    </row>
    <row r="153" spans="1:15" s="253" customFormat="1" ht="18" customHeight="1">
      <c r="A153" s="1172"/>
      <c r="B153" s="41"/>
      <c r="C153" s="1148"/>
      <c r="D153" s="940"/>
      <c r="E153" s="723" t="s">
        <v>1644</v>
      </c>
      <c r="F153" s="606"/>
      <c r="G153" s="607">
        <v>50</v>
      </c>
      <c r="H153" s="608">
        <v>1</v>
      </c>
      <c r="I153" s="1784">
        <f>G153*H153</f>
        <v>50</v>
      </c>
      <c r="J153" s="1854"/>
      <c r="K153" s="609"/>
      <c r="L153" s="610"/>
      <c r="M153" s="611" t="s">
        <v>698</v>
      </c>
      <c r="N153" s="698"/>
      <c r="O153" s="1189"/>
    </row>
    <row r="154" spans="1:15" s="253" customFormat="1" ht="18" customHeight="1">
      <c r="A154" s="1172"/>
      <c r="B154" s="41"/>
      <c r="C154" s="1148"/>
      <c r="D154" s="940"/>
      <c r="E154" s="723" t="s">
        <v>1025</v>
      </c>
      <c r="F154" s="606"/>
      <c r="G154" s="607">
        <v>20</v>
      </c>
      <c r="H154" s="726">
        <v>2</v>
      </c>
      <c r="I154" s="1784">
        <f>G154*H154</f>
        <v>40</v>
      </c>
      <c r="J154" s="1854"/>
      <c r="K154" s="609"/>
      <c r="L154" s="610"/>
      <c r="N154" s="698" t="s">
        <v>699</v>
      </c>
      <c r="O154" s="1189"/>
    </row>
    <row r="155" spans="1:15" s="253" customFormat="1" ht="18" customHeight="1">
      <c r="A155" s="1172"/>
      <c r="B155" s="41"/>
      <c r="C155" s="1148"/>
      <c r="D155" s="940"/>
      <c r="E155" s="723"/>
      <c r="F155" s="606"/>
      <c r="G155" s="607"/>
      <c r="H155" s="608"/>
      <c r="I155" s="1784"/>
      <c r="J155" s="1854"/>
      <c r="K155" s="609"/>
      <c r="L155" s="610"/>
      <c r="M155" s="2079" t="s">
        <v>1646</v>
      </c>
      <c r="N155" s="698"/>
      <c r="O155" s="1189"/>
    </row>
    <row r="156" spans="1:15" s="253" customFormat="1" ht="18" customHeight="1">
      <c r="A156" s="1172"/>
      <c r="B156" s="41"/>
      <c r="C156" s="1148"/>
      <c r="D156" s="940"/>
      <c r="E156" s="723"/>
      <c r="F156" s="606"/>
      <c r="G156" s="607"/>
      <c r="H156" s="608"/>
      <c r="I156" s="1784"/>
      <c r="J156" s="1854"/>
      <c r="K156" s="609"/>
      <c r="L156" s="610"/>
      <c r="M156" s="2079"/>
      <c r="N156" s="698"/>
      <c r="O156" s="1189"/>
    </row>
    <row r="157" spans="1:15" s="253" customFormat="1" ht="18" customHeight="1">
      <c r="A157" s="1172"/>
      <c r="B157" s="41"/>
      <c r="C157" s="1148"/>
      <c r="D157" s="940"/>
      <c r="E157" s="723" t="s">
        <v>700</v>
      </c>
      <c r="F157" s="606"/>
      <c r="G157" s="607"/>
      <c r="H157" s="608"/>
      <c r="I157" s="1784"/>
      <c r="J157" s="1854"/>
      <c r="K157" s="609"/>
      <c r="L157" s="610"/>
      <c r="M157" s="611" t="s">
        <v>701</v>
      </c>
      <c r="N157" s="698"/>
      <c r="O157" s="1189"/>
    </row>
    <row r="158" spans="1:15" s="253" customFormat="1" ht="18" customHeight="1">
      <c r="A158" s="1172"/>
      <c r="B158" s="41"/>
      <c r="C158" s="1148"/>
      <c r="D158" s="940"/>
      <c r="E158" s="723" t="s">
        <v>695</v>
      </c>
      <c r="F158" s="606"/>
      <c r="G158" s="607">
        <v>100</v>
      </c>
      <c r="H158" s="608">
        <v>12</v>
      </c>
      <c r="I158" s="1784">
        <f>G158*H158</f>
        <v>1200</v>
      </c>
      <c r="J158" s="1854"/>
      <c r="K158" s="609"/>
      <c r="L158" s="610"/>
      <c r="M158" s="611" t="s">
        <v>702</v>
      </c>
      <c r="N158" s="698"/>
      <c r="O158" s="1189"/>
    </row>
    <row r="159" spans="1:15" s="253" customFormat="1" ht="18" customHeight="1">
      <c r="A159" s="1172"/>
      <c r="B159" s="41"/>
      <c r="C159" s="1148"/>
      <c r="D159" s="940"/>
      <c r="E159" s="723" t="s">
        <v>1647</v>
      </c>
      <c r="F159" s="606"/>
      <c r="G159" s="607">
        <v>20</v>
      </c>
      <c r="H159" s="608">
        <v>2</v>
      </c>
      <c r="I159" s="1784">
        <f>G159*H159</f>
        <v>40</v>
      </c>
      <c r="J159" s="1854"/>
      <c r="K159" s="609"/>
      <c r="L159" s="610"/>
      <c r="M159" s="611"/>
      <c r="N159" s="698"/>
      <c r="O159" s="1189"/>
    </row>
    <row r="160" spans="1:15" s="253" customFormat="1" ht="18" customHeight="1">
      <c r="A160" s="1172"/>
      <c r="B160" s="41"/>
      <c r="C160" s="1148"/>
      <c r="D160" s="940"/>
      <c r="E160" s="723" t="s">
        <v>1648</v>
      </c>
      <c r="F160" s="606"/>
      <c r="G160" s="607">
        <v>40</v>
      </c>
      <c r="H160" s="726">
        <v>1</v>
      </c>
      <c r="I160" s="1784">
        <f>G160*H160</f>
        <v>40</v>
      </c>
      <c r="J160" s="1854"/>
      <c r="K160" s="609"/>
      <c r="L160" s="610"/>
      <c r="M160" s="611"/>
      <c r="N160" s="698"/>
      <c r="O160" s="1189"/>
    </row>
    <row r="161" spans="1:15" s="253" customFormat="1" ht="24.75" customHeight="1">
      <c r="A161" s="1172"/>
      <c r="B161" s="41"/>
      <c r="C161" s="1148"/>
      <c r="D161" s="940"/>
      <c r="E161" s="723"/>
      <c r="F161" s="606"/>
      <c r="G161" s="607"/>
      <c r="H161" s="608"/>
      <c r="I161" s="1784"/>
      <c r="J161" s="1854"/>
      <c r="K161" s="609"/>
      <c r="L161" s="610"/>
      <c r="M161" s="611" t="s">
        <v>703</v>
      </c>
      <c r="N161" s="698"/>
      <c r="O161" s="1189"/>
    </row>
    <row r="162" spans="1:15" s="253" customFormat="1" ht="18" customHeight="1">
      <c r="A162" s="1172"/>
      <c r="B162" s="41"/>
      <c r="C162" s="1148"/>
      <c r="D162" s="940"/>
      <c r="E162" s="723" t="s">
        <v>704</v>
      </c>
      <c r="F162" s="606"/>
      <c r="G162" s="607"/>
      <c r="H162" s="608"/>
      <c r="I162" s="1784"/>
      <c r="J162" s="1854"/>
      <c r="K162" s="609"/>
      <c r="L162" s="610"/>
      <c r="M162" s="611"/>
      <c r="N162" s="698"/>
      <c r="O162" s="1189"/>
    </row>
    <row r="163" spans="1:15" s="253" customFormat="1" ht="18" customHeight="1">
      <c r="A163" s="1172"/>
      <c r="B163" s="41"/>
      <c r="C163" s="1148"/>
      <c r="D163" s="940"/>
      <c r="E163" s="723" t="s">
        <v>695</v>
      </c>
      <c r="F163" s="606"/>
      <c r="G163" s="607">
        <v>10</v>
      </c>
      <c r="H163" s="608">
        <v>12</v>
      </c>
      <c r="I163" s="1784">
        <f>G163*H163</f>
        <v>120</v>
      </c>
      <c r="J163" s="1854"/>
      <c r="K163" s="609"/>
      <c r="L163" s="610"/>
      <c r="M163" s="611"/>
      <c r="N163" s="698"/>
      <c r="O163" s="1189"/>
    </row>
    <row r="164" spans="1:15" s="253" customFormat="1" ht="18" customHeight="1">
      <c r="A164" s="1172"/>
      <c r="B164" s="41"/>
      <c r="C164" s="1148"/>
      <c r="D164" s="940"/>
      <c r="E164" s="723" t="s">
        <v>1649</v>
      </c>
      <c r="F164" s="606"/>
      <c r="G164" s="607">
        <v>2</v>
      </c>
      <c r="H164" s="608">
        <v>1</v>
      </c>
      <c r="I164" s="1784">
        <f>G164*H164</f>
        <v>2</v>
      </c>
      <c r="J164" s="1854"/>
      <c r="K164" s="609"/>
      <c r="L164" s="610"/>
      <c r="M164" s="611"/>
      <c r="N164" s="698"/>
      <c r="O164" s="1189"/>
    </row>
    <row r="165" spans="1:15" s="253" customFormat="1" ht="18" customHeight="1">
      <c r="A165" s="1172"/>
      <c r="B165" s="41"/>
      <c r="C165" s="1150" t="s">
        <v>217</v>
      </c>
      <c r="D165" s="797" t="s">
        <v>201</v>
      </c>
      <c r="E165" s="717" t="s">
        <v>145</v>
      </c>
      <c r="F165" s="715"/>
      <c r="G165" s="598">
        <v>100</v>
      </c>
      <c r="H165" s="599">
        <v>1</v>
      </c>
      <c r="I165" s="1781">
        <f>G165*H165</f>
        <v>100</v>
      </c>
      <c r="J165" s="1853">
        <f>'2008복지관 세출 무료사업비 (2)'!H254</f>
        <v>4203</v>
      </c>
      <c r="K165" s="692" t="s">
        <v>527</v>
      </c>
      <c r="L165" s="41" t="s">
        <v>373</v>
      </c>
      <c r="M165" s="693" t="s">
        <v>1650</v>
      </c>
      <c r="N165" s="694"/>
      <c r="O165" s="1188" t="s">
        <v>683</v>
      </c>
    </row>
    <row r="166" spans="1:15" s="253" customFormat="1" ht="18" customHeight="1">
      <c r="A166" s="1172"/>
      <c r="B166" s="41"/>
      <c r="C166" s="1162" t="s">
        <v>218</v>
      </c>
      <c r="D166" s="940"/>
      <c r="E166" s="723" t="s">
        <v>146</v>
      </c>
      <c r="F166" s="606"/>
      <c r="G166" s="607">
        <v>40</v>
      </c>
      <c r="H166" s="608">
        <v>2</v>
      </c>
      <c r="I166" s="1784">
        <f>G166*H166</f>
        <v>80</v>
      </c>
      <c r="J166" s="1854"/>
      <c r="K166" s="609"/>
      <c r="L166" s="610"/>
      <c r="M166" s="611" t="s">
        <v>147</v>
      </c>
      <c r="N166" s="698" t="s">
        <v>707</v>
      </c>
      <c r="O166" s="1189"/>
    </row>
    <row r="167" spans="1:15" s="253" customFormat="1" ht="15" customHeight="1">
      <c r="A167" s="1172"/>
      <c r="B167" s="41"/>
      <c r="C167" s="1151"/>
      <c r="D167" s="799"/>
      <c r="E167" s="712"/>
      <c r="F167" s="704"/>
      <c r="G167" s="618"/>
      <c r="H167" s="619"/>
      <c r="I167" s="1786"/>
      <c r="J167" s="1840"/>
      <c r="K167" s="713"/>
      <c r="L167" s="705"/>
      <c r="M167" s="716"/>
      <c r="N167" s="706" t="s">
        <v>709</v>
      </c>
      <c r="O167" s="1191"/>
    </row>
    <row r="168" spans="1:15" s="253" customFormat="1" ht="15" customHeight="1">
      <c r="A168" s="1172"/>
      <c r="B168" s="72" t="s">
        <v>129</v>
      </c>
      <c r="C168" s="1162" t="s">
        <v>211</v>
      </c>
      <c r="D168" s="940" t="s">
        <v>201</v>
      </c>
      <c r="E168" s="592" t="s">
        <v>615</v>
      </c>
      <c r="F168" s="597"/>
      <c r="G168" s="689">
        <v>4</v>
      </c>
      <c r="H168" s="594">
        <v>1</v>
      </c>
      <c r="I168" s="1781">
        <f>G168*H168</f>
        <v>4</v>
      </c>
      <c r="J168" s="1856">
        <f>'2008복지관 세출 무료사업비 (2)'!H266</f>
        <v>840</v>
      </c>
      <c r="K168" s="358" t="s">
        <v>527</v>
      </c>
      <c r="L168" s="41" t="s">
        <v>373</v>
      </c>
      <c r="M168" s="383" t="s">
        <v>616</v>
      </c>
      <c r="N168" s="617" t="s">
        <v>617</v>
      </c>
      <c r="O168" s="1173" t="s">
        <v>1636</v>
      </c>
    </row>
    <row r="169" spans="1:15" s="253" customFormat="1" ht="15" customHeight="1">
      <c r="A169" s="1172"/>
      <c r="B169" s="41" t="s">
        <v>284</v>
      </c>
      <c r="C169" s="1162" t="s">
        <v>212</v>
      </c>
      <c r="D169" s="940"/>
      <c r="E169" s="570" t="s">
        <v>618</v>
      </c>
      <c r="F169" s="606"/>
      <c r="G169" s="691">
        <v>3</v>
      </c>
      <c r="H169" s="608">
        <v>1</v>
      </c>
      <c r="I169" s="1784">
        <f>G169*H169</f>
        <v>3</v>
      </c>
      <c r="J169" s="1855"/>
      <c r="K169" s="309"/>
      <c r="L169" s="41"/>
      <c r="M169" s="377" t="s">
        <v>619</v>
      </c>
      <c r="N169" s="690" t="s">
        <v>620</v>
      </c>
      <c r="O169" s="1174"/>
    </row>
    <row r="170" spans="1:15" s="253" customFormat="1" ht="15" customHeight="1">
      <c r="A170" s="1172"/>
      <c r="B170" s="41" t="s">
        <v>266</v>
      </c>
      <c r="C170" s="1162"/>
      <c r="D170" s="940"/>
      <c r="E170" s="570" t="s">
        <v>621</v>
      </c>
      <c r="F170" s="606"/>
      <c r="G170" s="691">
        <v>2</v>
      </c>
      <c r="H170" s="608">
        <v>5</v>
      </c>
      <c r="I170" s="1784">
        <f>G170*H170</f>
        <v>10</v>
      </c>
      <c r="J170" s="1855"/>
      <c r="K170" s="309"/>
      <c r="L170" s="41"/>
      <c r="M170" s="377" t="s">
        <v>622</v>
      </c>
      <c r="N170" s="690"/>
      <c r="O170" s="1174"/>
    </row>
    <row r="171" spans="1:15" s="253" customFormat="1" ht="15" customHeight="1">
      <c r="A171" s="1172"/>
      <c r="B171" s="41" t="s">
        <v>390</v>
      </c>
      <c r="C171" s="1162"/>
      <c r="D171" s="940"/>
      <c r="E171" s="570" t="s">
        <v>623</v>
      </c>
      <c r="F171" s="606"/>
      <c r="G171" s="691"/>
      <c r="H171" s="608"/>
      <c r="I171" s="1784"/>
      <c r="J171" s="1855"/>
      <c r="K171" s="309"/>
      <c r="L171" s="41"/>
      <c r="M171" s="377" t="s">
        <v>624</v>
      </c>
      <c r="N171" s="690"/>
      <c r="O171" s="1174" t="s">
        <v>611</v>
      </c>
    </row>
    <row r="172" spans="1:15" s="253" customFormat="1" ht="15" customHeight="1">
      <c r="A172" s="1172"/>
      <c r="B172" s="41" t="s">
        <v>391</v>
      </c>
      <c r="C172" s="1162"/>
      <c r="D172" s="940"/>
      <c r="E172" s="570" t="s">
        <v>625</v>
      </c>
      <c r="F172" s="606"/>
      <c r="G172" s="691">
        <v>7</v>
      </c>
      <c r="H172" s="608">
        <v>1</v>
      </c>
      <c r="I172" s="1784">
        <f>G172*H172</f>
        <v>7</v>
      </c>
      <c r="J172" s="1855"/>
      <c r="K172" s="309"/>
      <c r="L172" s="41"/>
      <c r="M172" s="377" t="s">
        <v>626</v>
      </c>
      <c r="N172" s="690" t="s">
        <v>627</v>
      </c>
      <c r="O172" s="1174"/>
    </row>
    <row r="173" spans="1:15" s="253" customFormat="1" ht="15" customHeight="1">
      <c r="A173" s="1172"/>
      <c r="B173" s="41"/>
      <c r="C173" s="1162"/>
      <c r="D173" s="940"/>
      <c r="E173" s="570" t="s">
        <v>628</v>
      </c>
      <c r="F173" s="606"/>
      <c r="G173" s="607">
        <v>5</v>
      </c>
      <c r="H173" s="608">
        <v>1</v>
      </c>
      <c r="I173" s="1784">
        <f>G173*H173</f>
        <v>5</v>
      </c>
      <c r="J173" s="1855"/>
      <c r="K173" s="309"/>
      <c r="L173" s="41"/>
      <c r="M173" s="377" t="s">
        <v>629</v>
      </c>
      <c r="N173" s="690"/>
      <c r="O173" s="1174"/>
    </row>
    <row r="174" spans="1:15" s="253" customFormat="1" ht="15" customHeight="1" thickBot="1">
      <c r="A174" s="1210"/>
      <c r="B174" s="972"/>
      <c r="C174" s="1211"/>
      <c r="D174" s="974"/>
      <c r="E174" s="1236" t="s">
        <v>1651</v>
      </c>
      <c r="F174" s="898"/>
      <c r="G174" s="1199">
        <v>2</v>
      </c>
      <c r="H174" s="1200">
        <v>12</v>
      </c>
      <c r="I174" s="1868">
        <f>G174*H174</f>
        <v>24</v>
      </c>
      <c r="J174" s="1869"/>
      <c r="K174" s="1202"/>
      <c r="L174" s="972"/>
      <c r="M174" s="1203" t="s">
        <v>630</v>
      </c>
      <c r="N174" s="1876" t="s">
        <v>631</v>
      </c>
      <c r="O174" s="1212" t="s">
        <v>1636</v>
      </c>
    </row>
    <row r="175" spans="1:15" s="253" customFormat="1" ht="18" customHeight="1">
      <c r="A175" s="1172"/>
      <c r="B175" s="41"/>
      <c r="C175" s="1162" t="s">
        <v>271</v>
      </c>
      <c r="D175" s="940" t="s">
        <v>201</v>
      </c>
      <c r="E175" s="723" t="s">
        <v>144</v>
      </c>
      <c r="F175" s="606"/>
      <c r="G175" s="607"/>
      <c r="H175" s="608"/>
      <c r="I175" s="1784"/>
      <c r="J175" s="1854">
        <f>'2008복지관 세출 무료사업비 (2)'!H280</f>
        <v>1316</v>
      </c>
      <c r="K175" s="609" t="s">
        <v>527</v>
      </c>
      <c r="L175" s="41" t="s">
        <v>373</v>
      </c>
      <c r="M175" s="611"/>
      <c r="N175" s="698"/>
      <c r="O175" s="1189" t="s">
        <v>611</v>
      </c>
    </row>
    <row r="176" spans="1:15" s="253" customFormat="1" ht="18" customHeight="1">
      <c r="A176" s="1172"/>
      <c r="B176" s="41"/>
      <c r="C176" s="1162" t="s">
        <v>219</v>
      </c>
      <c r="D176" s="940"/>
      <c r="E176" s="723" t="s">
        <v>705</v>
      </c>
      <c r="F176" s="606"/>
      <c r="G176" s="607">
        <v>20</v>
      </c>
      <c r="H176" s="608">
        <v>40</v>
      </c>
      <c r="I176" s="1784">
        <f>G176*H176</f>
        <v>800</v>
      </c>
      <c r="J176" s="1854"/>
      <c r="K176" s="609"/>
      <c r="L176" s="610"/>
      <c r="M176" s="611" t="s">
        <v>706</v>
      </c>
      <c r="N176" s="698" t="s">
        <v>707</v>
      </c>
      <c r="O176" s="1189"/>
    </row>
    <row r="177" spans="1:15" s="253" customFormat="1" ht="15" customHeight="1">
      <c r="A177" s="1172"/>
      <c r="B177" s="41"/>
      <c r="C177" s="1162" t="s">
        <v>220</v>
      </c>
      <c r="D177" s="940"/>
      <c r="E177" s="723" t="s">
        <v>1035</v>
      </c>
      <c r="F177" s="606"/>
      <c r="G177" s="607">
        <v>15</v>
      </c>
      <c r="H177" s="608">
        <v>1</v>
      </c>
      <c r="I177" s="1784">
        <f>G177*H177</f>
        <v>15</v>
      </c>
      <c r="J177" s="1854"/>
      <c r="K177" s="609"/>
      <c r="L177" s="610"/>
      <c r="M177" s="611" t="s">
        <v>708</v>
      </c>
      <c r="N177" s="698" t="s">
        <v>709</v>
      </c>
      <c r="O177" s="1189"/>
    </row>
    <row r="178" spans="1:15" s="253" customFormat="1" ht="30.75" customHeight="1">
      <c r="A178" s="1172"/>
      <c r="B178" s="41"/>
      <c r="C178" s="1162" t="s">
        <v>221</v>
      </c>
      <c r="D178" s="940"/>
      <c r="E178" s="723" t="s">
        <v>710</v>
      </c>
      <c r="F178" s="606"/>
      <c r="G178" s="607"/>
      <c r="H178" s="608"/>
      <c r="I178" s="1784"/>
      <c r="J178" s="1854"/>
      <c r="K178" s="609"/>
      <c r="L178" s="610"/>
      <c r="M178" s="611" t="s">
        <v>711</v>
      </c>
      <c r="N178" s="698" t="s">
        <v>712</v>
      </c>
      <c r="O178" s="1189"/>
    </row>
    <row r="179" spans="1:15" s="253" customFormat="1" ht="15" customHeight="1">
      <c r="A179" s="1172"/>
      <c r="B179" s="41"/>
      <c r="C179" s="1162"/>
      <c r="D179" s="940"/>
      <c r="E179" s="723" t="s">
        <v>713</v>
      </c>
      <c r="F179" s="606"/>
      <c r="G179" s="607">
        <v>19</v>
      </c>
      <c r="H179" s="608">
        <v>13</v>
      </c>
      <c r="I179" s="1784">
        <f aca="true" t="shared" si="5" ref="I179:I186">G179*H179</f>
        <v>247</v>
      </c>
      <c r="J179" s="1854"/>
      <c r="K179" s="609"/>
      <c r="L179" s="610"/>
      <c r="M179" s="611"/>
      <c r="N179" s="698" t="s">
        <v>714</v>
      </c>
      <c r="O179" s="1189"/>
    </row>
    <row r="180" spans="1:15" s="253" customFormat="1" ht="15" customHeight="1">
      <c r="A180" s="1172"/>
      <c r="B180" s="41"/>
      <c r="C180" s="1162"/>
      <c r="D180" s="940"/>
      <c r="E180" s="723" t="s">
        <v>1025</v>
      </c>
      <c r="F180" s="606"/>
      <c r="G180" s="607">
        <v>19</v>
      </c>
      <c r="H180" s="608">
        <v>1</v>
      </c>
      <c r="I180" s="1784">
        <f t="shared" si="5"/>
        <v>19</v>
      </c>
      <c r="J180" s="1854"/>
      <c r="K180" s="609"/>
      <c r="L180" s="610"/>
      <c r="M180" s="611" t="s">
        <v>715</v>
      </c>
      <c r="N180" s="698" t="s">
        <v>716</v>
      </c>
      <c r="O180" s="1189"/>
    </row>
    <row r="181" spans="1:15" s="253" customFormat="1" ht="15" customHeight="1">
      <c r="A181" s="1172"/>
      <c r="B181" s="41"/>
      <c r="C181" s="1162"/>
      <c r="D181" s="940"/>
      <c r="E181" s="723" t="s">
        <v>1652</v>
      </c>
      <c r="F181" s="606"/>
      <c r="G181" s="607">
        <v>8</v>
      </c>
      <c r="H181" s="608">
        <v>78</v>
      </c>
      <c r="I181" s="1784">
        <f t="shared" si="5"/>
        <v>624</v>
      </c>
      <c r="J181" s="1854"/>
      <c r="K181" s="609"/>
      <c r="L181" s="610"/>
      <c r="M181" s="611"/>
      <c r="N181" s="698"/>
      <c r="O181" s="1189"/>
    </row>
    <row r="182" spans="1:15" s="253" customFormat="1" ht="15" customHeight="1">
      <c r="A182" s="1172"/>
      <c r="B182" s="41"/>
      <c r="C182" s="1162"/>
      <c r="D182" s="940"/>
      <c r="E182" s="723" t="s">
        <v>1025</v>
      </c>
      <c r="F182" s="606"/>
      <c r="G182" s="607">
        <v>8</v>
      </c>
      <c r="H182" s="608">
        <v>1</v>
      </c>
      <c r="I182" s="1784">
        <f t="shared" si="5"/>
        <v>8</v>
      </c>
      <c r="J182" s="1854"/>
      <c r="K182" s="609"/>
      <c r="L182" s="610"/>
      <c r="M182" s="611"/>
      <c r="N182" s="698"/>
      <c r="O182" s="1189"/>
    </row>
    <row r="183" spans="1:15" s="253" customFormat="1" ht="24" customHeight="1">
      <c r="A183" s="1172"/>
      <c r="B183" s="41"/>
      <c r="C183" s="1162"/>
      <c r="D183" s="940"/>
      <c r="E183" s="723" t="s">
        <v>717</v>
      </c>
      <c r="F183" s="606"/>
      <c r="G183" s="607">
        <v>10</v>
      </c>
      <c r="H183" s="608">
        <v>40</v>
      </c>
      <c r="I183" s="1784">
        <f t="shared" si="5"/>
        <v>400</v>
      </c>
      <c r="J183" s="1854"/>
      <c r="K183" s="609"/>
      <c r="L183" s="610"/>
      <c r="M183" s="611" t="s">
        <v>718</v>
      </c>
      <c r="N183" s="698" t="s">
        <v>719</v>
      </c>
      <c r="O183" s="1189"/>
    </row>
    <row r="184" spans="1:15" s="253" customFormat="1" ht="15" customHeight="1">
      <c r="A184" s="1172"/>
      <c r="B184" s="41"/>
      <c r="C184" s="1162"/>
      <c r="D184" s="940"/>
      <c r="E184" s="723" t="s">
        <v>1025</v>
      </c>
      <c r="F184" s="606"/>
      <c r="G184" s="607">
        <v>10</v>
      </c>
      <c r="H184" s="608">
        <v>1</v>
      </c>
      <c r="I184" s="1784">
        <f t="shared" si="5"/>
        <v>10</v>
      </c>
      <c r="J184" s="1854"/>
      <c r="K184" s="609"/>
      <c r="L184" s="610"/>
      <c r="M184" s="611" t="s">
        <v>351</v>
      </c>
      <c r="N184" s="698"/>
      <c r="O184" s="1189"/>
    </row>
    <row r="185" spans="1:15" s="253" customFormat="1" ht="15" customHeight="1">
      <c r="A185" s="1172"/>
      <c r="B185" s="41"/>
      <c r="C185" s="1147" t="s">
        <v>223</v>
      </c>
      <c r="D185" s="797" t="s">
        <v>201</v>
      </c>
      <c r="E185" s="714" t="s">
        <v>1037</v>
      </c>
      <c r="F185" s="715"/>
      <c r="G185" s="598">
        <v>150</v>
      </c>
      <c r="H185" s="599">
        <v>1</v>
      </c>
      <c r="I185" s="1781">
        <f t="shared" si="5"/>
        <v>150</v>
      </c>
      <c r="J185" s="1853">
        <f>'2008복지관 세출 무료사업비 (2)'!H293</f>
        <v>7020</v>
      </c>
      <c r="K185" s="692" t="s">
        <v>527</v>
      </c>
      <c r="L185" s="41" t="s">
        <v>373</v>
      </c>
      <c r="M185" s="693" t="s">
        <v>731</v>
      </c>
      <c r="N185" s="694" t="s">
        <v>732</v>
      </c>
      <c r="O185" s="1188"/>
    </row>
    <row r="186" spans="1:15" s="253" customFormat="1" ht="15" customHeight="1">
      <c r="A186" s="1172"/>
      <c r="B186" s="41"/>
      <c r="C186" s="1148"/>
      <c r="D186" s="940"/>
      <c r="E186" s="695" t="s">
        <v>733</v>
      </c>
      <c r="F186" s="606"/>
      <c r="G186" s="607">
        <v>170</v>
      </c>
      <c r="H186" s="608">
        <v>1</v>
      </c>
      <c r="I186" s="1784">
        <f t="shared" si="5"/>
        <v>170</v>
      </c>
      <c r="J186" s="1854"/>
      <c r="K186" s="609"/>
      <c r="L186" s="610"/>
      <c r="M186" s="611" t="s">
        <v>734</v>
      </c>
      <c r="N186" s="698" t="s">
        <v>735</v>
      </c>
      <c r="O186" s="1189" t="s">
        <v>683</v>
      </c>
    </row>
    <row r="187" spans="1:15" s="253" customFormat="1" ht="15" customHeight="1">
      <c r="A187" s="1172"/>
      <c r="B187" s="41"/>
      <c r="C187" s="1148"/>
      <c r="D187" s="940"/>
      <c r="E187" s="695"/>
      <c r="F187" s="606"/>
      <c r="G187" s="607"/>
      <c r="H187" s="608"/>
      <c r="I187" s="1784"/>
      <c r="J187" s="1854"/>
      <c r="K187" s="609"/>
      <c r="L187" s="610"/>
      <c r="M187" s="611"/>
      <c r="N187" s="698" t="s">
        <v>736</v>
      </c>
      <c r="O187" s="1189"/>
    </row>
    <row r="188" spans="1:15" s="253" customFormat="1" ht="15" customHeight="1">
      <c r="A188" s="1172"/>
      <c r="B188" s="41"/>
      <c r="C188" s="1148"/>
      <c r="D188" s="940"/>
      <c r="E188" s="695"/>
      <c r="F188" s="606"/>
      <c r="G188" s="607"/>
      <c r="H188" s="608"/>
      <c r="I188" s="1784"/>
      <c r="J188" s="1854"/>
      <c r="K188" s="609"/>
      <c r="L188" s="610"/>
      <c r="M188" s="611"/>
      <c r="N188" s="698" t="s">
        <v>737</v>
      </c>
      <c r="O188" s="1189"/>
    </row>
    <row r="189" spans="1:15" s="253" customFormat="1" ht="15" customHeight="1">
      <c r="A189" s="1172"/>
      <c r="B189" s="41"/>
      <c r="C189" s="1148"/>
      <c r="D189" s="940"/>
      <c r="E189" s="695"/>
      <c r="F189" s="606"/>
      <c r="G189" s="607"/>
      <c r="H189" s="608"/>
      <c r="I189" s="1784"/>
      <c r="J189" s="1854"/>
      <c r="K189" s="609"/>
      <c r="L189" s="610"/>
      <c r="M189" s="611"/>
      <c r="N189" s="698"/>
      <c r="O189" s="1189"/>
    </row>
    <row r="190" spans="1:15" s="253" customFormat="1" ht="15" customHeight="1">
      <c r="A190" s="563"/>
      <c r="B190" s="73"/>
      <c r="C190" s="1149"/>
      <c r="D190" s="799"/>
      <c r="E190" s="703" t="s">
        <v>738</v>
      </c>
      <c r="F190" s="704"/>
      <c r="G190" s="618">
        <v>130</v>
      </c>
      <c r="H190" s="619">
        <v>1</v>
      </c>
      <c r="I190" s="1786">
        <f>G190*H190</f>
        <v>130</v>
      </c>
      <c r="J190" s="1840"/>
      <c r="K190" s="713"/>
      <c r="L190" s="705"/>
      <c r="M190" s="716" t="s">
        <v>739</v>
      </c>
      <c r="N190" s="706"/>
      <c r="O190" s="1191"/>
    </row>
    <row r="191" spans="1:52" s="538" customFormat="1" ht="30" customHeight="1">
      <c r="A191" s="1896" t="s">
        <v>129</v>
      </c>
      <c r="B191" s="634" t="s">
        <v>371</v>
      </c>
      <c r="C191" s="1129" t="s">
        <v>226</v>
      </c>
      <c r="D191" s="1129" t="s">
        <v>201</v>
      </c>
      <c r="E191" s="602" t="s">
        <v>744</v>
      </c>
      <c r="F191" s="734"/>
      <c r="G191" s="735">
        <v>20</v>
      </c>
      <c r="H191" s="736">
        <v>2</v>
      </c>
      <c r="I191" s="737">
        <f>G191*H191</f>
        <v>40</v>
      </c>
      <c r="J191" s="1857">
        <f>'2008복지관 세출 무료사업비 (2)'!H317</f>
        <v>860</v>
      </c>
      <c r="K191" s="626" t="s">
        <v>282</v>
      </c>
      <c r="L191" s="634" t="s">
        <v>547</v>
      </c>
      <c r="M191" s="738" t="s">
        <v>745</v>
      </c>
      <c r="N191" s="770" t="s">
        <v>746</v>
      </c>
      <c r="O191" s="1179" t="s">
        <v>286</v>
      </c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53"/>
      <c r="AT191" s="253"/>
      <c r="AU191" s="253"/>
      <c r="AV191" s="253"/>
      <c r="AW191" s="253"/>
      <c r="AX191" s="253"/>
      <c r="AY191" s="253"/>
      <c r="AZ191" s="253"/>
    </row>
    <row r="192" spans="1:52" s="538" customFormat="1" ht="33" customHeight="1" thickBot="1">
      <c r="A192" s="1897" t="s">
        <v>284</v>
      </c>
      <c r="B192" s="1243" t="s">
        <v>377</v>
      </c>
      <c r="C192" s="1275" t="s">
        <v>1598</v>
      </c>
      <c r="D192" s="1275" t="s">
        <v>201</v>
      </c>
      <c r="E192" s="1276" t="s">
        <v>748</v>
      </c>
      <c r="F192" s="1877"/>
      <c r="G192" s="1278">
        <v>36</v>
      </c>
      <c r="H192" s="1878">
        <v>1</v>
      </c>
      <c r="I192" s="1268">
        <f aca="true" t="shared" si="6" ref="I192:I201">G192*H192</f>
        <v>36</v>
      </c>
      <c r="J192" s="1879"/>
      <c r="K192" s="1215" t="s">
        <v>283</v>
      </c>
      <c r="L192" s="41" t="s">
        <v>373</v>
      </c>
      <c r="M192" s="1269" t="s">
        <v>749</v>
      </c>
      <c r="N192" s="1880" t="s">
        <v>750</v>
      </c>
      <c r="O192" s="1881" t="s">
        <v>1599</v>
      </c>
      <c r="P192" s="253"/>
      <c r="Q192" s="253"/>
      <c r="R192" s="253"/>
      <c r="S192" s="253"/>
      <c r="T192" s="253"/>
      <c r="U192" s="253"/>
      <c r="V192" s="253"/>
      <c r="W192" s="253"/>
      <c r="X192" s="253"/>
      <c r="Y192" s="253"/>
      <c r="Z192" s="253"/>
      <c r="AA192" s="253"/>
      <c r="AB192" s="253"/>
      <c r="AC192" s="253"/>
      <c r="AD192" s="253"/>
      <c r="AE192" s="253"/>
      <c r="AF192" s="253"/>
      <c r="AG192" s="253"/>
      <c r="AH192" s="253"/>
      <c r="AI192" s="253"/>
      <c r="AJ192" s="253"/>
      <c r="AK192" s="253"/>
      <c r="AL192" s="253"/>
      <c r="AM192" s="253"/>
      <c r="AN192" s="253"/>
      <c r="AO192" s="253"/>
      <c r="AP192" s="253"/>
      <c r="AQ192" s="253"/>
      <c r="AR192" s="253"/>
      <c r="AS192" s="253"/>
      <c r="AT192" s="253"/>
      <c r="AU192" s="253"/>
      <c r="AV192" s="253"/>
      <c r="AW192" s="253"/>
      <c r="AX192" s="253"/>
      <c r="AY192" s="253"/>
      <c r="AZ192" s="253"/>
    </row>
    <row r="193" spans="1:52" s="538" customFormat="1" ht="74.25" customHeight="1">
      <c r="A193" s="1898" t="s">
        <v>277</v>
      </c>
      <c r="B193" s="634" t="s">
        <v>20</v>
      </c>
      <c r="C193" s="1128" t="s">
        <v>227</v>
      </c>
      <c r="D193" s="1128" t="s">
        <v>201</v>
      </c>
      <c r="E193" s="613" t="s">
        <v>751</v>
      </c>
      <c r="F193" s="753"/>
      <c r="G193" s="754">
        <v>10</v>
      </c>
      <c r="H193" s="755">
        <v>2</v>
      </c>
      <c r="I193" s="655">
        <f t="shared" si="6"/>
        <v>20</v>
      </c>
      <c r="J193" s="1858"/>
      <c r="K193" s="624"/>
      <c r="L193" s="41" t="s">
        <v>373</v>
      </c>
      <c r="M193" s="742" t="s">
        <v>752</v>
      </c>
      <c r="N193" s="743" t="s">
        <v>753</v>
      </c>
      <c r="O193" s="1178" t="s">
        <v>1600</v>
      </c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  <c r="AF193" s="253"/>
      <c r="AG193" s="253"/>
      <c r="AH193" s="253"/>
      <c r="AI193" s="253"/>
      <c r="AJ193" s="253"/>
      <c r="AK193" s="253"/>
      <c r="AL193" s="253"/>
      <c r="AM193" s="253"/>
      <c r="AN193" s="253"/>
      <c r="AO193" s="253"/>
      <c r="AP193" s="253"/>
      <c r="AQ193" s="253"/>
      <c r="AR193" s="253"/>
      <c r="AS193" s="253"/>
      <c r="AT193" s="253"/>
      <c r="AU193" s="253"/>
      <c r="AV193" s="253"/>
      <c r="AW193" s="253"/>
      <c r="AX193" s="253"/>
      <c r="AY193" s="253"/>
      <c r="AZ193" s="253"/>
    </row>
    <row r="194" spans="1:52" s="538" customFormat="1" ht="15" customHeight="1">
      <c r="A194" s="1898" t="s">
        <v>2</v>
      </c>
      <c r="B194" s="634" t="s">
        <v>386</v>
      </c>
      <c r="C194" s="1127" t="s">
        <v>228</v>
      </c>
      <c r="D194" s="1127" t="s">
        <v>201</v>
      </c>
      <c r="E194" s="570" t="s">
        <v>1023</v>
      </c>
      <c r="F194" s="625"/>
      <c r="G194" s="750">
        <v>50</v>
      </c>
      <c r="H194" s="751">
        <v>4</v>
      </c>
      <c r="I194" s="634">
        <f t="shared" si="6"/>
        <v>200</v>
      </c>
      <c r="J194" s="1858"/>
      <c r="K194" s="624"/>
      <c r="L194" s="41" t="s">
        <v>373</v>
      </c>
      <c r="M194" s="652" t="s">
        <v>754</v>
      </c>
      <c r="N194" s="674" t="s">
        <v>755</v>
      </c>
      <c r="O194" s="1178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53"/>
      <c r="AT194" s="253"/>
      <c r="AU194" s="253"/>
      <c r="AV194" s="253"/>
      <c r="AW194" s="253"/>
      <c r="AX194" s="253"/>
      <c r="AY194" s="253"/>
      <c r="AZ194" s="253"/>
    </row>
    <row r="195" spans="1:52" s="538" customFormat="1" ht="68.25" customHeight="1">
      <c r="A195" s="1898" t="s">
        <v>262</v>
      </c>
      <c r="B195" s="624"/>
      <c r="C195" s="1128"/>
      <c r="D195" s="1128"/>
      <c r="E195" s="566" t="s">
        <v>387</v>
      </c>
      <c r="F195" s="1826"/>
      <c r="G195" s="754">
        <v>10</v>
      </c>
      <c r="H195" s="755">
        <v>12</v>
      </c>
      <c r="I195" s="655">
        <f t="shared" si="6"/>
        <v>120</v>
      </c>
      <c r="J195" s="1858"/>
      <c r="K195" s="624"/>
      <c r="L195" s="41" t="s">
        <v>373</v>
      </c>
      <c r="M195" s="741" t="s">
        <v>756</v>
      </c>
      <c r="N195" s="770" t="s">
        <v>757</v>
      </c>
      <c r="O195" s="1181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53"/>
      <c r="AT195" s="253"/>
      <c r="AU195" s="253"/>
      <c r="AV195" s="253"/>
      <c r="AW195" s="253"/>
      <c r="AX195" s="253"/>
      <c r="AY195" s="253"/>
      <c r="AZ195" s="253"/>
    </row>
    <row r="196" spans="1:52" s="538" customFormat="1" ht="15" customHeight="1">
      <c r="A196" s="1898" t="s">
        <v>285</v>
      </c>
      <c r="B196" s="634"/>
      <c r="C196" s="1129" t="s">
        <v>229</v>
      </c>
      <c r="D196" s="1129" t="s">
        <v>201</v>
      </c>
      <c r="E196" s="747" t="s">
        <v>758</v>
      </c>
      <c r="F196" s="749"/>
      <c r="G196" s="750">
        <v>200</v>
      </c>
      <c r="H196" s="751">
        <v>6</v>
      </c>
      <c r="I196" s="634">
        <f t="shared" si="6"/>
        <v>1200</v>
      </c>
      <c r="J196" s="1858"/>
      <c r="K196" s="624"/>
      <c r="L196" s="41" t="s">
        <v>373</v>
      </c>
      <c r="M196" s="738" t="s">
        <v>759</v>
      </c>
      <c r="N196" s="2063" t="s">
        <v>760</v>
      </c>
      <c r="O196" s="1178"/>
      <c r="P196" s="253"/>
      <c r="Q196" s="253"/>
      <c r="R196" s="253"/>
      <c r="S196" s="253"/>
      <c r="T196" s="253"/>
      <c r="U196" s="253"/>
      <c r="V196" s="253"/>
      <c r="W196" s="253"/>
      <c r="X196" s="253"/>
      <c r="Y196" s="253"/>
      <c r="Z196" s="253"/>
      <c r="AA196" s="253"/>
      <c r="AB196" s="253"/>
      <c r="AC196" s="253"/>
      <c r="AD196" s="253"/>
      <c r="AE196" s="253"/>
      <c r="AF196" s="253"/>
      <c r="AG196" s="253"/>
      <c r="AH196" s="253"/>
      <c r="AI196" s="253"/>
      <c r="AJ196" s="253"/>
      <c r="AK196" s="253"/>
      <c r="AL196" s="253"/>
      <c r="AM196" s="253"/>
      <c r="AN196" s="253"/>
      <c r="AO196" s="253"/>
      <c r="AP196" s="253"/>
      <c r="AQ196" s="253"/>
      <c r="AR196" s="253"/>
      <c r="AS196" s="253"/>
      <c r="AT196" s="253"/>
      <c r="AU196" s="253"/>
      <c r="AV196" s="253"/>
      <c r="AW196" s="253"/>
      <c r="AX196" s="253"/>
      <c r="AY196" s="253"/>
      <c r="AZ196" s="253"/>
    </row>
    <row r="197" spans="1:52" s="538" customFormat="1" ht="29.25" customHeight="1">
      <c r="A197" s="1898" t="s">
        <v>277</v>
      </c>
      <c r="B197" s="634"/>
      <c r="C197" s="1129"/>
      <c r="D197" s="1129"/>
      <c r="E197" s="747" t="s">
        <v>379</v>
      </c>
      <c r="F197" s="749"/>
      <c r="G197" s="750">
        <v>200</v>
      </c>
      <c r="H197" s="751">
        <v>7</v>
      </c>
      <c r="I197" s="634">
        <f t="shared" si="6"/>
        <v>1400</v>
      </c>
      <c r="J197" s="1858"/>
      <c r="K197" s="624"/>
      <c r="L197" s="41" t="s">
        <v>373</v>
      </c>
      <c r="M197" s="738" t="s">
        <v>761</v>
      </c>
      <c r="N197" s="2063"/>
      <c r="O197" s="1178" t="s">
        <v>286</v>
      </c>
      <c r="P197" s="253"/>
      <c r="Q197" s="253"/>
      <c r="R197" s="253"/>
      <c r="S197" s="253"/>
      <c r="T197" s="253"/>
      <c r="U197" s="253"/>
      <c r="V197" s="253"/>
      <c r="W197" s="253"/>
      <c r="X197" s="253"/>
      <c r="Y197" s="253"/>
      <c r="Z197" s="253"/>
      <c r="AA197" s="253"/>
      <c r="AB197" s="253"/>
      <c r="AC197" s="253"/>
      <c r="AD197" s="253"/>
      <c r="AE197" s="253"/>
      <c r="AF197" s="253"/>
      <c r="AG197" s="253"/>
      <c r="AH197" s="253"/>
      <c r="AI197" s="253"/>
      <c r="AJ197" s="253"/>
      <c r="AK197" s="253"/>
      <c r="AL197" s="253"/>
      <c r="AM197" s="253"/>
      <c r="AN197" s="253"/>
      <c r="AO197" s="253"/>
      <c r="AP197" s="253"/>
      <c r="AQ197" s="253"/>
      <c r="AR197" s="253"/>
      <c r="AS197" s="253"/>
      <c r="AT197" s="253"/>
      <c r="AU197" s="253"/>
      <c r="AV197" s="253"/>
      <c r="AW197" s="253"/>
      <c r="AX197" s="253"/>
      <c r="AY197" s="253"/>
      <c r="AZ197" s="253"/>
    </row>
    <row r="198" spans="1:15" ht="15" customHeight="1">
      <c r="A198" s="1898" t="s">
        <v>278</v>
      </c>
      <c r="B198" s="634"/>
      <c r="C198" s="1128"/>
      <c r="D198" s="1128"/>
      <c r="E198" s="613" t="s">
        <v>382</v>
      </c>
      <c r="F198" s="753"/>
      <c r="G198" s="754">
        <v>40</v>
      </c>
      <c r="H198" s="755">
        <v>2</v>
      </c>
      <c r="I198" s="655">
        <f t="shared" si="6"/>
        <v>80</v>
      </c>
      <c r="J198" s="1858"/>
      <c r="K198" s="624"/>
      <c r="L198" s="41" t="s">
        <v>373</v>
      </c>
      <c r="M198" s="746" t="s">
        <v>762</v>
      </c>
      <c r="N198" s="2075"/>
      <c r="O198" s="1178" t="s">
        <v>287</v>
      </c>
    </row>
    <row r="199" spans="1:15" ht="46.5" customHeight="1">
      <c r="A199" s="1898"/>
      <c r="B199" s="634"/>
      <c r="C199" s="1129" t="s">
        <v>230</v>
      </c>
      <c r="D199" s="1129" t="s">
        <v>201</v>
      </c>
      <c r="E199" s="740" t="s">
        <v>230</v>
      </c>
      <c r="F199" s="734"/>
      <c r="G199" s="735">
        <v>7</v>
      </c>
      <c r="H199" s="736">
        <v>12</v>
      </c>
      <c r="I199" s="737">
        <f t="shared" si="6"/>
        <v>84</v>
      </c>
      <c r="J199" s="1858"/>
      <c r="K199" s="624"/>
      <c r="L199" s="41" t="s">
        <v>373</v>
      </c>
      <c r="M199" s="741" t="s">
        <v>763</v>
      </c>
      <c r="N199" s="756" t="s">
        <v>764</v>
      </c>
      <c r="O199" s="1178" t="s">
        <v>1601</v>
      </c>
    </row>
    <row r="200" spans="1:15" ht="30.75" customHeight="1">
      <c r="A200" s="1898"/>
      <c r="B200" s="625"/>
      <c r="C200" s="1163" t="s">
        <v>231</v>
      </c>
      <c r="D200" s="1127" t="s">
        <v>201</v>
      </c>
      <c r="E200" s="570" t="s">
        <v>765</v>
      </c>
      <c r="F200" s="625"/>
      <c r="G200" s="750">
        <v>48</v>
      </c>
      <c r="H200" s="751">
        <v>1</v>
      </c>
      <c r="I200" s="634">
        <f t="shared" si="6"/>
        <v>48</v>
      </c>
      <c r="J200" s="1858"/>
      <c r="K200" s="624"/>
      <c r="L200" s="41" t="s">
        <v>373</v>
      </c>
      <c r="M200" s="652" t="s">
        <v>766</v>
      </c>
      <c r="N200" s="2076" t="s">
        <v>767</v>
      </c>
      <c r="O200" s="1178"/>
    </row>
    <row r="201" spans="1:15" ht="75.75" customHeight="1" thickBot="1">
      <c r="A201" s="1897"/>
      <c r="B201" s="1223"/>
      <c r="C201" s="1882"/>
      <c r="D201" s="1240"/>
      <c r="E201" s="1280" t="s">
        <v>768</v>
      </c>
      <c r="F201" s="1883"/>
      <c r="G201" s="1241">
        <v>145</v>
      </c>
      <c r="H201" s="1242">
        <v>3</v>
      </c>
      <c r="I201" s="1243">
        <f t="shared" si="6"/>
        <v>435</v>
      </c>
      <c r="J201" s="1879"/>
      <c r="K201" s="1215"/>
      <c r="L201" s="41" t="s">
        <v>373</v>
      </c>
      <c r="M201" s="1884" t="s">
        <v>769</v>
      </c>
      <c r="N201" s="2077"/>
      <c r="O201" s="1881"/>
    </row>
    <row r="202" spans="1:15" ht="17.25" customHeight="1">
      <c r="A202" s="1177"/>
      <c r="B202" s="634" t="s">
        <v>770</v>
      </c>
      <c r="C202" s="1135" t="s">
        <v>232</v>
      </c>
      <c r="D202" s="1135" t="s">
        <v>201</v>
      </c>
      <c r="E202" s="760" t="s">
        <v>771</v>
      </c>
      <c r="F202" s="752"/>
      <c r="G202" s="761"/>
      <c r="H202" s="751"/>
      <c r="I202" s="634"/>
      <c r="J202" s="2088">
        <f>'2008복지관 세출 무료사업비 (2)'!H321</f>
        <v>3912.5</v>
      </c>
      <c r="K202" s="624"/>
      <c r="L202" s="624"/>
      <c r="M202" s="652"/>
      <c r="N202" s="773"/>
      <c r="O202" s="2045" t="s">
        <v>1602</v>
      </c>
    </row>
    <row r="203" spans="1:15" ht="24.75" customHeight="1">
      <c r="A203" s="1177"/>
      <c r="B203" s="634" t="s">
        <v>391</v>
      </c>
      <c r="C203" s="1135"/>
      <c r="D203" s="1135"/>
      <c r="E203" s="760" t="s">
        <v>772</v>
      </c>
      <c r="F203" s="752"/>
      <c r="G203" s="761">
        <v>6</v>
      </c>
      <c r="H203" s="762">
        <v>104</v>
      </c>
      <c r="I203" s="634">
        <f>G203*H203</f>
        <v>624</v>
      </c>
      <c r="J203" s="2088"/>
      <c r="K203" s="763" t="s">
        <v>288</v>
      </c>
      <c r="L203" s="763" t="s">
        <v>835</v>
      </c>
      <c r="M203" s="814" t="s">
        <v>773</v>
      </c>
      <c r="N203" s="812" t="s">
        <v>774</v>
      </c>
      <c r="O203" s="2045"/>
    </row>
    <row r="204" spans="1:15" ht="36" customHeight="1">
      <c r="A204" s="1177"/>
      <c r="B204" s="634" t="s">
        <v>371</v>
      </c>
      <c r="C204" s="1135"/>
      <c r="D204" s="1129"/>
      <c r="E204" s="669" t="s">
        <v>775</v>
      </c>
      <c r="F204" s="773"/>
      <c r="G204" s="761">
        <v>13</v>
      </c>
      <c r="H204" s="751">
        <v>16</v>
      </c>
      <c r="I204" s="634">
        <f>G204*H204</f>
        <v>208</v>
      </c>
      <c r="J204" s="2088"/>
      <c r="K204" s="763" t="s">
        <v>289</v>
      </c>
      <c r="L204" s="41" t="s">
        <v>373</v>
      </c>
      <c r="M204" s="814" t="s">
        <v>1603</v>
      </c>
      <c r="N204" s="812" t="s">
        <v>776</v>
      </c>
      <c r="O204" s="2045"/>
    </row>
    <row r="205" spans="1:15" ht="22.5" customHeight="1">
      <c r="A205" s="1177"/>
      <c r="B205" s="634" t="s">
        <v>278</v>
      </c>
      <c r="C205" s="1135"/>
      <c r="D205" s="1129"/>
      <c r="E205" s="669" t="s">
        <v>777</v>
      </c>
      <c r="F205" s="773"/>
      <c r="G205" s="761">
        <v>13</v>
      </c>
      <c r="H205" s="751">
        <v>8</v>
      </c>
      <c r="I205" s="634">
        <f>G205*H205</f>
        <v>104</v>
      </c>
      <c r="J205" s="2088"/>
      <c r="K205" s="763" t="s">
        <v>290</v>
      </c>
      <c r="L205" s="763" t="s">
        <v>782</v>
      </c>
      <c r="M205" s="814" t="s">
        <v>778</v>
      </c>
      <c r="N205" s="812" t="s">
        <v>779</v>
      </c>
      <c r="O205" s="2045"/>
    </row>
    <row r="206" spans="1:15" ht="31.5" customHeight="1">
      <c r="A206" s="1177"/>
      <c r="B206" s="634"/>
      <c r="C206" s="1135"/>
      <c r="D206" s="1129"/>
      <c r="E206" s="669" t="s">
        <v>780</v>
      </c>
      <c r="F206" s="773"/>
      <c r="G206" s="761"/>
      <c r="H206" s="751"/>
      <c r="I206" s="634"/>
      <c r="J206" s="2088"/>
      <c r="K206" s="763"/>
      <c r="L206" s="1245"/>
      <c r="M206" s="814"/>
      <c r="N206" s="812"/>
      <c r="O206" s="2045"/>
    </row>
    <row r="207" spans="1:15" ht="35.25" customHeight="1">
      <c r="A207" s="1177"/>
      <c r="B207" s="634"/>
      <c r="C207" s="1135"/>
      <c r="D207" s="1129"/>
      <c r="E207" s="813" t="s">
        <v>781</v>
      </c>
      <c r="F207" s="811"/>
      <c r="G207" s="761">
        <v>8</v>
      </c>
      <c r="H207" s="751">
        <v>10</v>
      </c>
      <c r="I207" s="634">
        <f>G207*H207</f>
        <v>80</v>
      </c>
      <c r="J207" s="2088"/>
      <c r="K207" s="763"/>
      <c r="L207" s="1245" t="s">
        <v>782</v>
      </c>
      <c r="M207" s="814" t="s">
        <v>783</v>
      </c>
      <c r="N207" s="812" t="s">
        <v>784</v>
      </c>
      <c r="O207" s="2045"/>
    </row>
    <row r="208" spans="1:15" ht="23.25" customHeight="1">
      <c r="A208" s="1177"/>
      <c r="B208" s="634"/>
      <c r="C208" s="1135"/>
      <c r="D208" s="1129"/>
      <c r="E208" s="813" t="s">
        <v>785</v>
      </c>
      <c r="F208" s="811"/>
      <c r="G208" s="761">
        <v>8</v>
      </c>
      <c r="H208" s="762">
        <v>4</v>
      </c>
      <c r="I208" s="634">
        <f>G208*H208</f>
        <v>32</v>
      </c>
      <c r="J208" s="2088"/>
      <c r="K208" s="763" t="s">
        <v>291</v>
      </c>
      <c r="L208" s="1245" t="s">
        <v>1604</v>
      </c>
      <c r="M208" s="814" t="s">
        <v>786</v>
      </c>
      <c r="N208" s="812" t="s">
        <v>787</v>
      </c>
      <c r="O208" s="2045"/>
    </row>
    <row r="209" spans="1:15" ht="36.75" customHeight="1">
      <c r="A209" s="1177"/>
      <c r="B209" s="634"/>
      <c r="C209" s="1135"/>
      <c r="D209" s="1129"/>
      <c r="E209" s="669" t="s">
        <v>788</v>
      </c>
      <c r="F209" s="773"/>
      <c r="G209" s="761">
        <v>16</v>
      </c>
      <c r="H209" s="751">
        <v>1</v>
      </c>
      <c r="I209" s="634">
        <f>G209*H209</f>
        <v>16</v>
      </c>
      <c r="J209" s="2088"/>
      <c r="K209" s="763" t="s">
        <v>292</v>
      </c>
      <c r="L209" s="1245" t="s">
        <v>430</v>
      </c>
      <c r="M209" s="814" t="s">
        <v>789</v>
      </c>
      <c r="N209" s="812" t="s">
        <v>790</v>
      </c>
      <c r="O209" s="2045"/>
    </row>
    <row r="210" spans="1:15" ht="47.25" customHeight="1">
      <c r="A210" s="1177"/>
      <c r="B210" s="634"/>
      <c r="C210" s="1135"/>
      <c r="D210" s="1135"/>
      <c r="E210" s="760" t="s">
        <v>791</v>
      </c>
      <c r="F210" s="752"/>
      <c r="G210" s="761">
        <v>21</v>
      </c>
      <c r="H210" s="751">
        <v>1</v>
      </c>
      <c r="I210" s="634">
        <f>G210*H210</f>
        <v>21</v>
      </c>
      <c r="J210" s="2088"/>
      <c r="K210" s="763" t="s">
        <v>290</v>
      </c>
      <c r="L210" s="1245" t="s">
        <v>430</v>
      </c>
      <c r="M210" s="814" t="s">
        <v>792</v>
      </c>
      <c r="N210" s="812" t="s">
        <v>793</v>
      </c>
      <c r="O210" s="2045"/>
    </row>
    <row r="211" spans="1:15" ht="38.25" customHeight="1">
      <c r="A211" s="1177"/>
      <c r="B211" s="634"/>
      <c r="C211" s="1136"/>
      <c r="D211" s="1136"/>
      <c r="E211" s="757" t="s">
        <v>794</v>
      </c>
      <c r="F211" s="756"/>
      <c r="G211" s="766">
        <v>21</v>
      </c>
      <c r="H211" s="755">
        <v>1</v>
      </c>
      <c r="I211" s="655">
        <f>G211*H211</f>
        <v>21</v>
      </c>
      <c r="J211" s="2089"/>
      <c r="K211" s="767"/>
      <c r="L211" s="1246" t="s">
        <v>467</v>
      </c>
      <c r="M211" s="815" t="s">
        <v>795</v>
      </c>
      <c r="N211" s="816" t="s">
        <v>796</v>
      </c>
      <c r="O211" s="2046"/>
    </row>
    <row r="212" spans="1:15" ht="15" customHeight="1">
      <c r="A212" s="1177"/>
      <c r="B212" s="772"/>
      <c r="C212" s="1127" t="s">
        <v>233</v>
      </c>
      <c r="D212" s="1137" t="s">
        <v>201</v>
      </c>
      <c r="E212" s="758" t="s">
        <v>797</v>
      </c>
      <c r="F212" s="748"/>
      <c r="G212" s="759"/>
      <c r="H212" s="745"/>
      <c r="I212" s="654"/>
      <c r="J212" s="2090">
        <f>'2008복지관 세출 무료사업비 (2)'!H346</f>
        <v>6832</v>
      </c>
      <c r="K212" s="2091" t="s">
        <v>798</v>
      </c>
      <c r="L212" s="626"/>
      <c r="M212" s="616"/>
      <c r="N212" s="817"/>
      <c r="O212" s="2094" t="s">
        <v>1605</v>
      </c>
    </row>
    <row r="213" spans="1:15" ht="46.5" customHeight="1">
      <c r="A213" s="1177"/>
      <c r="B213" s="634"/>
      <c r="C213" s="1129"/>
      <c r="D213" s="1129"/>
      <c r="E213" s="1775" t="s">
        <v>1606</v>
      </c>
      <c r="F213" s="773"/>
      <c r="G213" s="761">
        <v>24</v>
      </c>
      <c r="H213" s="751">
        <v>12</v>
      </c>
      <c r="I213" s="634">
        <f>G213*H213</f>
        <v>288</v>
      </c>
      <c r="J213" s="2088"/>
      <c r="K213" s="2092"/>
      <c r="L213" s="624" t="s">
        <v>1607</v>
      </c>
      <c r="M213" s="2084" t="s">
        <v>799</v>
      </c>
      <c r="N213" s="2084" t="s">
        <v>800</v>
      </c>
      <c r="O213" s="2095"/>
    </row>
    <row r="214" spans="1:15" ht="46.5" customHeight="1">
      <c r="A214" s="1177"/>
      <c r="B214" s="624"/>
      <c r="C214" s="1129"/>
      <c r="D214" s="1129"/>
      <c r="E214" s="1775" t="s">
        <v>1608</v>
      </c>
      <c r="F214" s="773"/>
      <c r="G214" s="761">
        <v>36</v>
      </c>
      <c r="H214" s="751">
        <v>16</v>
      </c>
      <c r="I214" s="634">
        <f>G214*H214</f>
        <v>576</v>
      </c>
      <c r="J214" s="2088"/>
      <c r="K214" s="2092"/>
      <c r="L214" s="624" t="s">
        <v>1609</v>
      </c>
      <c r="M214" s="2100"/>
      <c r="N214" s="2100"/>
      <c r="O214" s="2095"/>
    </row>
    <row r="215" spans="1:15" ht="45.75" customHeight="1">
      <c r="A215" s="1177"/>
      <c r="B215" s="632"/>
      <c r="C215" s="1128"/>
      <c r="D215" s="1128"/>
      <c r="E215" s="680" t="s">
        <v>801</v>
      </c>
      <c r="F215" s="739"/>
      <c r="G215" s="766">
        <v>36</v>
      </c>
      <c r="H215" s="755">
        <v>2</v>
      </c>
      <c r="I215" s="655">
        <f>G215*H215</f>
        <v>72</v>
      </c>
      <c r="J215" s="2089"/>
      <c r="K215" s="2093"/>
      <c r="L215" s="632" t="s">
        <v>467</v>
      </c>
      <c r="M215" s="390" t="s">
        <v>802</v>
      </c>
      <c r="N215" s="1776" t="s">
        <v>803</v>
      </c>
      <c r="O215" s="2096"/>
    </row>
    <row r="216" spans="1:15" ht="44.25" customHeight="1">
      <c r="A216" s="1177"/>
      <c r="B216" s="634" t="s">
        <v>129</v>
      </c>
      <c r="C216" s="1129" t="s">
        <v>352</v>
      </c>
      <c r="D216" s="1135" t="s">
        <v>201</v>
      </c>
      <c r="E216" s="760" t="s">
        <v>804</v>
      </c>
      <c r="F216" s="752"/>
      <c r="G216" s="761">
        <v>60</v>
      </c>
      <c r="H216" s="751">
        <v>1</v>
      </c>
      <c r="I216" s="634">
        <f aca="true" t="shared" si="7" ref="I216:I226">G216*H216</f>
        <v>60</v>
      </c>
      <c r="J216" s="1834">
        <f>'2008복지관 세출 무료사업비 (2)'!H363</f>
        <v>2210</v>
      </c>
      <c r="K216" s="309" t="s">
        <v>273</v>
      </c>
      <c r="L216" s="1245" t="s">
        <v>440</v>
      </c>
      <c r="M216" s="764" t="s">
        <v>805</v>
      </c>
      <c r="N216" s="818" t="s">
        <v>806</v>
      </c>
      <c r="O216" s="2095" t="s">
        <v>267</v>
      </c>
    </row>
    <row r="217" spans="1:15" ht="44.25" customHeight="1">
      <c r="A217" s="1177"/>
      <c r="B217" s="634" t="s">
        <v>284</v>
      </c>
      <c r="C217" s="1129"/>
      <c r="D217" s="1135"/>
      <c r="E217" s="760" t="s">
        <v>807</v>
      </c>
      <c r="F217" s="752"/>
      <c r="G217" s="761">
        <v>200</v>
      </c>
      <c r="H217" s="751">
        <v>1</v>
      </c>
      <c r="I217" s="634">
        <f t="shared" si="7"/>
        <v>200</v>
      </c>
      <c r="J217" s="1834"/>
      <c r="K217" s="763"/>
      <c r="L217" s="1245" t="s">
        <v>808</v>
      </c>
      <c r="M217" s="764" t="s">
        <v>809</v>
      </c>
      <c r="N217" s="765" t="s">
        <v>810</v>
      </c>
      <c r="O217" s="2045"/>
    </row>
    <row r="218" spans="1:15" ht="30" customHeight="1">
      <c r="A218" s="1177"/>
      <c r="B218" s="634" t="s">
        <v>371</v>
      </c>
      <c r="C218" s="1129"/>
      <c r="D218" s="1135"/>
      <c r="E218" s="760" t="s">
        <v>811</v>
      </c>
      <c r="F218" s="752"/>
      <c r="G218" s="761">
        <v>23</v>
      </c>
      <c r="H218" s="751">
        <v>9</v>
      </c>
      <c r="I218" s="634">
        <f t="shared" si="7"/>
        <v>207</v>
      </c>
      <c r="J218" s="1834"/>
      <c r="K218" s="763"/>
      <c r="L218" s="1245" t="s">
        <v>812</v>
      </c>
      <c r="M218" s="764" t="s">
        <v>813</v>
      </c>
      <c r="N218" s="765" t="s">
        <v>814</v>
      </c>
      <c r="O218" s="2045"/>
    </row>
    <row r="219" spans="1:15" ht="30.75" customHeight="1">
      <c r="A219" s="1177"/>
      <c r="B219" s="634" t="s">
        <v>2</v>
      </c>
      <c r="C219" s="1129"/>
      <c r="D219" s="1135"/>
      <c r="E219" s="760" t="s">
        <v>815</v>
      </c>
      <c r="F219" s="752"/>
      <c r="G219" s="761">
        <v>10</v>
      </c>
      <c r="H219" s="751">
        <v>6</v>
      </c>
      <c r="I219" s="634">
        <f t="shared" si="7"/>
        <v>60</v>
      </c>
      <c r="J219" s="1834"/>
      <c r="K219" s="763"/>
      <c r="L219" s="1245" t="s">
        <v>577</v>
      </c>
      <c r="M219" s="764" t="s">
        <v>816</v>
      </c>
      <c r="N219" s="765" t="s">
        <v>817</v>
      </c>
      <c r="O219" s="2045"/>
    </row>
    <row r="220" spans="1:15" ht="30.75" customHeight="1">
      <c r="A220" s="1177"/>
      <c r="B220" s="634" t="s">
        <v>542</v>
      </c>
      <c r="C220" s="1128"/>
      <c r="D220" s="1136"/>
      <c r="E220" s="757" t="s">
        <v>818</v>
      </c>
      <c r="F220" s="756"/>
      <c r="G220" s="766">
        <v>12</v>
      </c>
      <c r="H220" s="755">
        <v>52</v>
      </c>
      <c r="I220" s="655">
        <f t="shared" si="7"/>
        <v>624</v>
      </c>
      <c r="J220" s="1859"/>
      <c r="K220" s="767"/>
      <c r="L220" s="1246" t="s">
        <v>819</v>
      </c>
      <c r="M220" s="769" t="s">
        <v>820</v>
      </c>
      <c r="N220" s="768" t="s">
        <v>821</v>
      </c>
      <c r="O220" s="2046"/>
    </row>
    <row r="221" spans="1:52" s="538" customFormat="1" ht="51.75" customHeight="1">
      <c r="A221" s="1196"/>
      <c r="B221" s="634" t="s">
        <v>97</v>
      </c>
      <c r="C221" s="2064" t="s">
        <v>234</v>
      </c>
      <c r="D221" s="2064" t="s">
        <v>201</v>
      </c>
      <c r="E221" s="757" t="s">
        <v>822</v>
      </c>
      <c r="F221" s="770"/>
      <c r="G221" s="771">
        <v>15</v>
      </c>
      <c r="H221" s="736">
        <v>8</v>
      </c>
      <c r="I221" s="737">
        <f>G221*H221</f>
        <v>120</v>
      </c>
      <c r="J221" s="1835">
        <f>'2008복지관 세출 무료사업비 (2)'!H376</f>
        <v>690</v>
      </c>
      <c r="K221" s="2110" t="s">
        <v>273</v>
      </c>
      <c r="L221" s="632" t="s">
        <v>823</v>
      </c>
      <c r="M221" s="480" t="s">
        <v>824</v>
      </c>
      <c r="N221" s="659" t="s">
        <v>800</v>
      </c>
      <c r="O221" s="2055" t="s">
        <v>286</v>
      </c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3"/>
      <c r="AD221" s="253"/>
      <c r="AE221" s="253"/>
      <c r="AF221" s="253"/>
      <c r="AG221" s="253"/>
      <c r="AH221" s="253"/>
      <c r="AI221" s="253"/>
      <c r="AJ221" s="253"/>
      <c r="AK221" s="253"/>
      <c r="AL221" s="253"/>
      <c r="AM221" s="253"/>
      <c r="AN221" s="253"/>
      <c r="AO221" s="253"/>
      <c r="AP221" s="253"/>
      <c r="AQ221" s="253"/>
      <c r="AR221" s="253"/>
      <c r="AS221" s="253"/>
      <c r="AT221" s="253"/>
      <c r="AU221" s="253"/>
      <c r="AV221" s="253"/>
      <c r="AW221" s="253"/>
      <c r="AX221" s="253"/>
      <c r="AY221" s="253"/>
      <c r="AZ221" s="253"/>
    </row>
    <row r="222" spans="1:52" s="538" customFormat="1" ht="51.75" customHeight="1" thickBot="1">
      <c r="A222" s="1274"/>
      <c r="B222" s="1215"/>
      <c r="C222" s="2108"/>
      <c r="D222" s="2109"/>
      <c r="E222" s="1887" t="s">
        <v>1610</v>
      </c>
      <c r="F222" s="1270"/>
      <c r="G222" s="1888">
        <v>3</v>
      </c>
      <c r="H222" s="1878">
        <v>8</v>
      </c>
      <c r="I222" s="1268">
        <f>G222*H222</f>
        <v>24</v>
      </c>
      <c r="J222" s="1889"/>
      <c r="K222" s="2111"/>
      <c r="L222" s="1215" t="s">
        <v>1611</v>
      </c>
      <c r="M222" s="1617" t="s">
        <v>1612</v>
      </c>
      <c r="N222" s="1204" t="s">
        <v>1613</v>
      </c>
      <c r="O222" s="2112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  <c r="AP222" s="253"/>
      <c r="AQ222" s="253"/>
      <c r="AR222" s="253"/>
      <c r="AS222" s="253"/>
      <c r="AT222" s="253"/>
      <c r="AU222" s="253"/>
      <c r="AV222" s="253"/>
      <c r="AW222" s="253"/>
      <c r="AX222" s="253"/>
      <c r="AY222" s="253"/>
      <c r="AZ222" s="253"/>
    </row>
    <row r="223" spans="1:15" ht="46.5" customHeight="1">
      <c r="A223" s="1196"/>
      <c r="B223" s="634" t="s">
        <v>825</v>
      </c>
      <c r="C223" s="1128" t="s">
        <v>272</v>
      </c>
      <c r="D223" s="1138" t="s">
        <v>201</v>
      </c>
      <c r="E223" s="613" t="s">
        <v>826</v>
      </c>
      <c r="F223" s="659"/>
      <c r="G223" s="754">
        <v>120</v>
      </c>
      <c r="H223" s="755">
        <v>1</v>
      </c>
      <c r="I223" s="655">
        <f t="shared" si="7"/>
        <v>120</v>
      </c>
      <c r="J223" s="1885">
        <f>'2008복지관 세출 무료사업비 (2)'!H382</f>
        <v>8690</v>
      </c>
      <c r="K223" s="390" t="s">
        <v>798</v>
      </c>
      <c r="L223" s="632" t="s">
        <v>440</v>
      </c>
      <c r="M223" s="1886" t="s">
        <v>827</v>
      </c>
      <c r="N223" s="2063" t="s">
        <v>828</v>
      </c>
      <c r="O223" s="2045" t="s">
        <v>287</v>
      </c>
    </row>
    <row r="224" spans="1:15" ht="15" customHeight="1">
      <c r="A224" s="1196"/>
      <c r="B224" s="634" t="s">
        <v>829</v>
      </c>
      <c r="C224" s="2064" t="s">
        <v>274</v>
      </c>
      <c r="D224" s="1140" t="s">
        <v>201</v>
      </c>
      <c r="E224" s="603" t="s">
        <v>830</v>
      </c>
      <c r="F224" s="667"/>
      <c r="G224" s="744">
        <v>120</v>
      </c>
      <c r="H224" s="745">
        <v>1</v>
      </c>
      <c r="I224" s="654">
        <f t="shared" si="7"/>
        <v>120</v>
      </c>
      <c r="J224" s="2067">
        <f>'2008복지관 세출 무료사업비 (2)'!H389</f>
        <v>17540</v>
      </c>
      <c r="K224" s="2049" t="s">
        <v>273</v>
      </c>
      <c r="L224" s="624" t="s">
        <v>539</v>
      </c>
      <c r="M224" s="2051" t="s">
        <v>831</v>
      </c>
      <c r="N224" s="2060"/>
      <c r="O224" s="2045"/>
    </row>
    <row r="225" spans="1:15" ht="15" customHeight="1">
      <c r="A225" s="1196"/>
      <c r="B225" s="634" t="s">
        <v>832</v>
      </c>
      <c r="C225" s="2065"/>
      <c r="D225" s="1140"/>
      <c r="E225" s="603" t="s">
        <v>833</v>
      </c>
      <c r="F225" s="640"/>
      <c r="G225" s="750">
        <v>140</v>
      </c>
      <c r="H225" s="751">
        <v>1</v>
      </c>
      <c r="I225" s="634">
        <f t="shared" si="7"/>
        <v>140</v>
      </c>
      <c r="J225" s="2068"/>
      <c r="K225" s="2058"/>
      <c r="L225" s="624" t="s">
        <v>430</v>
      </c>
      <c r="M225" s="2070"/>
      <c r="N225" s="2060"/>
      <c r="O225" s="2045"/>
    </row>
    <row r="226" spans="1:15" ht="15" customHeight="1">
      <c r="A226" s="1196"/>
      <c r="B226" s="655" t="s">
        <v>834</v>
      </c>
      <c r="C226" s="2066"/>
      <c r="D226" s="1138"/>
      <c r="E226" s="613" t="s">
        <v>77</v>
      </c>
      <c r="F226" s="659"/>
      <c r="G226" s="754">
        <v>140</v>
      </c>
      <c r="H226" s="755">
        <v>1</v>
      </c>
      <c r="I226" s="655">
        <f t="shared" si="7"/>
        <v>140</v>
      </c>
      <c r="J226" s="2069"/>
      <c r="K226" s="2050"/>
      <c r="L226" s="632" t="s">
        <v>467</v>
      </c>
      <c r="M226" s="2052"/>
      <c r="N226" s="2054"/>
      <c r="O226" s="2046"/>
    </row>
    <row r="227" spans="1:15" ht="56.25" customHeight="1">
      <c r="A227" s="1196"/>
      <c r="B227" s="626" t="s">
        <v>148</v>
      </c>
      <c r="C227" s="1134" t="s">
        <v>235</v>
      </c>
      <c r="D227" s="1139" t="s">
        <v>201</v>
      </c>
      <c r="E227" s="740" t="s">
        <v>235</v>
      </c>
      <c r="F227" s="665"/>
      <c r="G227" s="735">
        <v>100</v>
      </c>
      <c r="H227" s="774">
        <v>104</v>
      </c>
      <c r="I227" s="1827">
        <f>G227*H227</f>
        <v>10400</v>
      </c>
      <c r="J227" s="1836">
        <f>'2008복지관 세출 무료사업비 (2)'!H402</f>
        <v>39650</v>
      </c>
      <c r="K227" s="1828" t="s">
        <v>273</v>
      </c>
      <c r="L227" s="664" t="s">
        <v>835</v>
      </c>
      <c r="M227" s="1829" t="s">
        <v>836</v>
      </c>
      <c r="N227" s="1830" t="s">
        <v>837</v>
      </c>
      <c r="O227" s="2055" t="s">
        <v>287</v>
      </c>
    </row>
    <row r="228" spans="1:15" ht="46.5" customHeight="1">
      <c r="A228" s="1196"/>
      <c r="B228" s="634" t="s">
        <v>371</v>
      </c>
      <c r="C228" s="1128" t="s">
        <v>236</v>
      </c>
      <c r="D228" s="1138" t="s">
        <v>201</v>
      </c>
      <c r="E228" s="613" t="s">
        <v>236</v>
      </c>
      <c r="F228" s="659"/>
      <c r="G228" s="766">
        <v>30</v>
      </c>
      <c r="H228" s="755">
        <v>52</v>
      </c>
      <c r="I228" s="655">
        <f aca="true" t="shared" si="8" ref="I228:I243">G228*H228</f>
        <v>1560</v>
      </c>
      <c r="J228" s="1861">
        <f>'2008복지관 세출 무료사업비 (2)'!H407</f>
        <v>6660</v>
      </c>
      <c r="K228" s="400" t="s">
        <v>838</v>
      </c>
      <c r="L228" s="632" t="s">
        <v>819</v>
      </c>
      <c r="M228" s="815" t="s">
        <v>839</v>
      </c>
      <c r="N228" s="1273" t="s">
        <v>840</v>
      </c>
      <c r="O228" s="2046"/>
    </row>
    <row r="229" spans="1:15" ht="15" customHeight="1">
      <c r="A229" s="1196"/>
      <c r="B229" s="634" t="s">
        <v>129</v>
      </c>
      <c r="C229" s="1129" t="s">
        <v>237</v>
      </c>
      <c r="D229" s="1140" t="s">
        <v>201</v>
      </c>
      <c r="E229" s="603" t="s">
        <v>841</v>
      </c>
      <c r="F229" s="667"/>
      <c r="G229" s="759">
        <v>70</v>
      </c>
      <c r="H229" s="745">
        <v>14</v>
      </c>
      <c r="I229" s="654">
        <f t="shared" si="8"/>
        <v>980</v>
      </c>
      <c r="J229" s="2047">
        <f>'2008복지관 세출 무료사업비 (2)'!H411</f>
        <v>2800</v>
      </c>
      <c r="K229" s="2049" t="s">
        <v>273</v>
      </c>
      <c r="L229" s="41" t="s">
        <v>373</v>
      </c>
      <c r="M229" s="377" t="s">
        <v>842</v>
      </c>
      <c r="N229" s="2053" t="s">
        <v>843</v>
      </c>
      <c r="O229" s="2055" t="s">
        <v>747</v>
      </c>
    </row>
    <row r="230" spans="1:15" ht="40.5" customHeight="1">
      <c r="A230" s="1196"/>
      <c r="B230" s="634" t="s">
        <v>1</v>
      </c>
      <c r="C230" s="1129"/>
      <c r="D230" s="1140"/>
      <c r="E230" s="1777" t="s">
        <v>1614</v>
      </c>
      <c r="F230" s="640"/>
      <c r="G230" s="761">
        <v>50</v>
      </c>
      <c r="H230" s="751">
        <v>1</v>
      </c>
      <c r="I230" s="634">
        <f t="shared" si="8"/>
        <v>50</v>
      </c>
      <c r="J230" s="2056"/>
      <c r="K230" s="2058"/>
      <c r="L230" s="41" t="s">
        <v>373</v>
      </c>
      <c r="M230" s="377" t="s">
        <v>844</v>
      </c>
      <c r="N230" s="2060"/>
      <c r="O230" s="2045"/>
    </row>
    <row r="231" spans="1:15" ht="33" customHeight="1">
      <c r="A231" s="1196"/>
      <c r="B231" s="634"/>
      <c r="C231" s="1129"/>
      <c r="D231" s="1140"/>
      <c r="E231" s="603" t="s">
        <v>845</v>
      </c>
      <c r="F231" s="640"/>
      <c r="G231" s="761">
        <v>5</v>
      </c>
      <c r="H231" s="751">
        <v>4</v>
      </c>
      <c r="I231" s="634">
        <f t="shared" si="8"/>
        <v>20</v>
      </c>
      <c r="J231" s="2056"/>
      <c r="K231" s="2058"/>
      <c r="L231" s="41" t="s">
        <v>373</v>
      </c>
      <c r="M231" s="377" t="s">
        <v>846</v>
      </c>
      <c r="N231" s="2060"/>
      <c r="O231" s="2045"/>
    </row>
    <row r="232" spans="1:15" ht="15" customHeight="1">
      <c r="A232" s="1196"/>
      <c r="B232" s="634"/>
      <c r="C232" s="1129"/>
      <c r="D232" s="1140"/>
      <c r="E232" s="603" t="s">
        <v>847</v>
      </c>
      <c r="F232" s="640"/>
      <c r="G232" s="761">
        <v>12</v>
      </c>
      <c r="H232" s="751">
        <v>1</v>
      </c>
      <c r="I232" s="634">
        <f t="shared" si="8"/>
        <v>12</v>
      </c>
      <c r="J232" s="2056"/>
      <c r="K232" s="2058"/>
      <c r="L232" s="41" t="s">
        <v>373</v>
      </c>
      <c r="M232" s="377" t="s">
        <v>848</v>
      </c>
      <c r="N232" s="2060"/>
      <c r="O232" s="2045"/>
    </row>
    <row r="233" spans="1:15" ht="15" customHeight="1">
      <c r="A233" s="1196"/>
      <c r="B233" s="634"/>
      <c r="C233" s="1129"/>
      <c r="D233" s="1140"/>
      <c r="E233" s="603" t="s">
        <v>849</v>
      </c>
      <c r="F233" s="640"/>
      <c r="G233" s="761">
        <v>12</v>
      </c>
      <c r="H233" s="751">
        <v>1</v>
      </c>
      <c r="I233" s="634">
        <f t="shared" si="8"/>
        <v>12</v>
      </c>
      <c r="J233" s="2056"/>
      <c r="K233" s="2058"/>
      <c r="L233" s="41" t="s">
        <v>373</v>
      </c>
      <c r="M233" s="377" t="s">
        <v>850</v>
      </c>
      <c r="N233" s="2060"/>
      <c r="O233" s="2045"/>
    </row>
    <row r="234" spans="1:15" ht="44.25" customHeight="1" thickBot="1">
      <c r="A234" s="1274"/>
      <c r="B234" s="1243"/>
      <c r="C234" s="1240"/>
      <c r="D234" s="1890"/>
      <c r="E234" s="1891" t="s">
        <v>851</v>
      </c>
      <c r="F234" s="1204"/>
      <c r="G234" s="1272">
        <v>2</v>
      </c>
      <c r="H234" s="1242">
        <v>1</v>
      </c>
      <c r="I234" s="1243">
        <f t="shared" si="8"/>
        <v>2</v>
      </c>
      <c r="J234" s="2057"/>
      <c r="K234" s="2059"/>
      <c r="L234" s="41" t="s">
        <v>373</v>
      </c>
      <c r="M234" s="1203" t="s">
        <v>852</v>
      </c>
      <c r="N234" s="2061"/>
      <c r="O234" s="2062"/>
    </row>
    <row r="235" spans="1:15" ht="43.5" customHeight="1">
      <c r="A235" s="1196"/>
      <c r="B235" s="772" t="s">
        <v>853</v>
      </c>
      <c r="C235" s="1129" t="s">
        <v>238</v>
      </c>
      <c r="D235" s="1140" t="s">
        <v>201</v>
      </c>
      <c r="E235" s="603" t="s">
        <v>854</v>
      </c>
      <c r="F235" s="640"/>
      <c r="G235" s="761">
        <v>20</v>
      </c>
      <c r="H235" s="751">
        <v>5</v>
      </c>
      <c r="I235" s="634">
        <f t="shared" si="8"/>
        <v>100</v>
      </c>
      <c r="J235" s="2056">
        <f>'2008복지관 세출 무료사업비 (2)'!H419</f>
        <v>420</v>
      </c>
      <c r="K235" s="2058" t="s">
        <v>273</v>
      </c>
      <c r="L235" s="41" t="s">
        <v>373</v>
      </c>
      <c r="M235" s="377" t="s">
        <v>855</v>
      </c>
      <c r="N235" s="2060" t="s">
        <v>856</v>
      </c>
      <c r="O235" s="2045" t="s">
        <v>747</v>
      </c>
    </row>
    <row r="236" spans="1:15" ht="43.5" customHeight="1">
      <c r="A236" s="1196"/>
      <c r="B236" s="634"/>
      <c r="C236" s="1129"/>
      <c r="D236" s="1140"/>
      <c r="E236" s="603" t="s">
        <v>857</v>
      </c>
      <c r="F236" s="640"/>
      <c r="G236" s="761">
        <v>75</v>
      </c>
      <c r="H236" s="751">
        <v>14</v>
      </c>
      <c r="I236" s="634">
        <f t="shared" si="8"/>
        <v>1050</v>
      </c>
      <c r="J236" s="2056"/>
      <c r="K236" s="2058"/>
      <c r="L236" s="41" t="s">
        <v>373</v>
      </c>
      <c r="M236" s="377" t="s">
        <v>858</v>
      </c>
      <c r="N236" s="2060"/>
      <c r="O236" s="2045"/>
    </row>
    <row r="237" spans="1:15" ht="43.5" customHeight="1">
      <c r="A237" s="1196"/>
      <c r="B237" s="655"/>
      <c r="C237" s="1128"/>
      <c r="D237" s="1138"/>
      <c r="E237" s="613" t="s">
        <v>859</v>
      </c>
      <c r="F237" s="659"/>
      <c r="G237" s="766">
        <v>3</v>
      </c>
      <c r="H237" s="755">
        <v>1</v>
      </c>
      <c r="I237" s="655">
        <f t="shared" si="8"/>
        <v>3</v>
      </c>
      <c r="J237" s="2048"/>
      <c r="K237" s="2050"/>
      <c r="L237" s="41" t="s">
        <v>373</v>
      </c>
      <c r="M237" s="390" t="s">
        <v>860</v>
      </c>
      <c r="N237" s="487" t="s">
        <v>861</v>
      </c>
      <c r="O237" s="2046"/>
    </row>
    <row r="238" spans="1:15" ht="43.5" customHeight="1">
      <c r="A238" s="1196"/>
      <c r="B238" s="654" t="s">
        <v>934</v>
      </c>
      <c r="C238" s="1135" t="s">
        <v>240</v>
      </c>
      <c r="D238" s="1140" t="s">
        <v>201</v>
      </c>
      <c r="E238" s="603" t="s">
        <v>863</v>
      </c>
      <c r="F238" s="667"/>
      <c r="G238" s="759">
        <v>3</v>
      </c>
      <c r="H238" s="745">
        <v>24</v>
      </c>
      <c r="I238" s="654">
        <f t="shared" si="8"/>
        <v>72</v>
      </c>
      <c r="J238" s="2047">
        <f>'2008복지관 세출 무료사업비 (2)'!H426</f>
        <v>640</v>
      </c>
      <c r="K238" s="361" t="s">
        <v>864</v>
      </c>
      <c r="L238" s="41" t="s">
        <v>373</v>
      </c>
      <c r="M238" s="377" t="s">
        <v>865</v>
      </c>
      <c r="N238" s="481" t="s">
        <v>866</v>
      </c>
      <c r="O238" s="2045" t="s">
        <v>268</v>
      </c>
    </row>
    <row r="239" spans="1:15" ht="43.5" customHeight="1">
      <c r="A239" s="1196"/>
      <c r="B239" s="634"/>
      <c r="C239" s="1135"/>
      <c r="D239" s="1140"/>
      <c r="E239" s="603" t="s">
        <v>215</v>
      </c>
      <c r="F239" s="659"/>
      <c r="G239" s="766">
        <v>4</v>
      </c>
      <c r="H239" s="755">
        <v>2</v>
      </c>
      <c r="I239" s="655">
        <f t="shared" si="8"/>
        <v>8</v>
      </c>
      <c r="J239" s="2048"/>
      <c r="K239" s="361" t="s">
        <v>867</v>
      </c>
      <c r="L239" s="651" t="s">
        <v>868</v>
      </c>
      <c r="M239" s="390" t="s">
        <v>869</v>
      </c>
      <c r="N239" s="487" t="s">
        <v>870</v>
      </c>
      <c r="O239" s="2046"/>
    </row>
    <row r="240" spans="1:15" ht="43.5" customHeight="1">
      <c r="A240" s="1196"/>
      <c r="B240" s="634" t="s">
        <v>871</v>
      </c>
      <c r="C240" s="1165" t="s">
        <v>241</v>
      </c>
      <c r="D240" s="1139" t="s">
        <v>201</v>
      </c>
      <c r="E240" s="740" t="s">
        <v>241</v>
      </c>
      <c r="F240" s="665"/>
      <c r="G240" s="771">
        <v>140</v>
      </c>
      <c r="H240" s="736">
        <v>1</v>
      </c>
      <c r="I240" s="737">
        <f t="shared" si="8"/>
        <v>140</v>
      </c>
      <c r="J240" s="1849">
        <v>0</v>
      </c>
      <c r="K240" s="585" t="s">
        <v>273</v>
      </c>
      <c r="L240" s="664" t="s">
        <v>467</v>
      </c>
      <c r="M240" s="586" t="s">
        <v>872</v>
      </c>
      <c r="N240" s="496" t="s">
        <v>873</v>
      </c>
      <c r="O240" s="1180" t="s">
        <v>286</v>
      </c>
    </row>
    <row r="241" spans="1:15" ht="43.5" customHeight="1">
      <c r="A241" s="1196"/>
      <c r="B241" s="634"/>
      <c r="C241" s="1135" t="s">
        <v>242</v>
      </c>
      <c r="D241" s="1140" t="s">
        <v>201</v>
      </c>
      <c r="E241" s="603" t="s">
        <v>874</v>
      </c>
      <c r="F241" s="667"/>
      <c r="G241" s="759">
        <v>100</v>
      </c>
      <c r="H241" s="745">
        <v>5</v>
      </c>
      <c r="I241" s="654">
        <f t="shared" si="8"/>
        <v>500</v>
      </c>
      <c r="J241" s="2047">
        <f>'2008복지관 세출 무료사업비 (2)'!H433</f>
        <v>2300</v>
      </c>
      <c r="K241" s="2049" t="s">
        <v>273</v>
      </c>
      <c r="L241" s="41" t="s">
        <v>373</v>
      </c>
      <c r="M241" s="2051" t="s">
        <v>875</v>
      </c>
      <c r="N241" s="2053" t="s">
        <v>876</v>
      </c>
      <c r="O241" s="2055" t="s">
        <v>287</v>
      </c>
    </row>
    <row r="242" spans="1:15" ht="34.5" customHeight="1">
      <c r="A242" s="1196"/>
      <c r="B242" s="634"/>
      <c r="C242" s="1136"/>
      <c r="D242" s="1138"/>
      <c r="E242" s="613" t="s">
        <v>877</v>
      </c>
      <c r="F242" s="659"/>
      <c r="G242" s="766">
        <v>60</v>
      </c>
      <c r="H242" s="755">
        <v>12</v>
      </c>
      <c r="I242" s="655">
        <f t="shared" si="8"/>
        <v>720</v>
      </c>
      <c r="J242" s="2048"/>
      <c r="K242" s="2050"/>
      <c r="L242" s="41" t="s">
        <v>373</v>
      </c>
      <c r="M242" s="2052"/>
      <c r="N242" s="2054"/>
      <c r="O242" s="2046"/>
    </row>
    <row r="243" spans="1:15" ht="43.5" customHeight="1" thickBot="1">
      <c r="A243" s="1274"/>
      <c r="B243" s="1243"/>
      <c r="C243" s="1271" t="s">
        <v>7</v>
      </c>
      <c r="D243" s="1890" t="s">
        <v>201</v>
      </c>
      <c r="E243" s="1891" t="s">
        <v>7</v>
      </c>
      <c r="F243" s="1277"/>
      <c r="G243" s="1888">
        <v>4</v>
      </c>
      <c r="H243" s="1279">
        <v>365</v>
      </c>
      <c r="I243" s="1268">
        <f t="shared" si="8"/>
        <v>1460</v>
      </c>
      <c r="J243" s="1889">
        <f>'2008복지관 세출 무료사업비 (2)'!H437</f>
        <v>976</v>
      </c>
      <c r="K243" s="1201" t="s">
        <v>878</v>
      </c>
      <c r="L243" s="41" t="s">
        <v>373</v>
      </c>
      <c r="M243" s="1203" t="s">
        <v>879</v>
      </c>
      <c r="N243" s="1892" t="s">
        <v>880</v>
      </c>
      <c r="O243" s="1881" t="s">
        <v>286</v>
      </c>
    </row>
    <row r="244" spans="1:15" ht="15" customHeight="1">
      <c r="A244" s="1895" t="s">
        <v>275</v>
      </c>
      <c r="B244" s="2101" t="s">
        <v>307</v>
      </c>
      <c r="C244" s="1148"/>
      <c r="D244" s="940"/>
      <c r="E244" s="747"/>
      <c r="F244" s="575"/>
      <c r="G244" s="578"/>
      <c r="H244" s="579"/>
      <c r="I244" s="361"/>
      <c r="J244" s="2104">
        <f>'2008복지관 세출 실비사업비'!H169</f>
        <v>33814.5</v>
      </c>
      <c r="K244" s="309"/>
      <c r="L244" s="41"/>
      <c r="M244" s="377"/>
      <c r="N244" s="534"/>
      <c r="O244" s="1174" t="s">
        <v>1662</v>
      </c>
    </row>
    <row r="245" spans="1:15" ht="30" customHeight="1">
      <c r="A245" s="563" t="s">
        <v>276</v>
      </c>
      <c r="B245" s="2102"/>
      <c r="C245" s="1148" t="s">
        <v>248</v>
      </c>
      <c r="D245" s="940" t="s">
        <v>202</v>
      </c>
      <c r="E245" s="747" t="s">
        <v>308</v>
      </c>
      <c r="F245" s="575"/>
      <c r="G245" s="578">
        <v>18</v>
      </c>
      <c r="H245" s="579">
        <v>48</v>
      </c>
      <c r="I245" s="361">
        <f>G245*H245</f>
        <v>864</v>
      </c>
      <c r="J245" s="2104"/>
      <c r="K245" s="309" t="s">
        <v>309</v>
      </c>
      <c r="L245" s="41" t="s">
        <v>373</v>
      </c>
      <c r="M245" s="377" t="s">
        <v>310</v>
      </c>
      <c r="N245" s="640" t="s">
        <v>311</v>
      </c>
      <c r="O245" s="1168"/>
    </row>
    <row r="246" spans="1:15" ht="15" customHeight="1">
      <c r="A246" s="563" t="s">
        <v>277</v>
      </c>
      <c r="B246" s="2102"/>
      <c r="C246" s="1148"/>
      <c r="D246" s="940"/>
      <c r="E246" s="747" t="s">
        <v>312</v>
      </c>
      <c r="F246" s="575"/>
      <c r="G246" s="578">
        <v>18</v>
      </c>
      <c r="H246" s="579">
        <v>48</v>
      </c>
      <c r="I246" s="361">
        <f>G246*H246</f>
        <v>864</v>
      </c>
      <c r="J246" s="2104"/>
      <c r="K246" s="309"/>
      <c r="L246" s="41"/>
      <c r="M246" s="377"/>
      <c r="N246" s="534"/>
      <c r="O246" s="1168"/>
    </row>
    <row r="247" spans="1:15" ht="15" customHeight="1">
      <c r="A247" s="563" t="s">
        <v>278</v>
      </c>
      <c r="B247" s="2102"/>
      <c r="C247" s="1148"/>
      <c r="D247" s="940"/>
      <c r="E247" s="747" t="s">
        <v>313</v>
      </c>
      <c r="F247" s="575"/>
      <c r="G247" s="578">
        <v>18</v>
      </c>
      <c r="H247" s="579">
        <v>48</v>
      </c>
      <c r="I247" s="361">
        <f>G247*H247</f>
        <v>864</v>
      </c>
      <c r="J247" s="2104"/>
      <c r="K247" s="309"/>
      <c r="L247" s="41"/>
      <c r="M247" s="377"/>
      <c r="N247" s="534"/>
      <c r="O247" s="1168"/>
    </row>
    <row r="248" spans="1:15" ht="15" customHeight="1">
      <c r="A248" s="563"/>
      <c r="B248" s="2102"/>
      <c r="C248" s="1148"/>
      <c r="D248" s="940"/>
      <c r="E248" s="747" t="s">
        <v>314</v>
      </c>
      <c r="F248" s="575"/>
      <c r="G248" s="578">
        <v>18</v>
      </c>
      <c r="H248" s="579">
        <v>48</v>
      </c>
      <c r="I248" s="361">
        <f>G248*H248</f>
        <v>864</v>
      </c>
      <c r="J248" s="2104"/>
      <c r="K248" s="309"/>
      <c r="L248" s="41"/>
      <c r="M248" s="377"/>
      <c r="N248" s="534"/>
      <c r="O248" s="1168"/>
    </row>
    <row r="249" spans="1:23" s="178" customFormat="1" ht="30" customHeight="1">
      <c r="A249" s="563"/>
      <c r="B249" s="2102"/>
      <c r="C249" s="1149"/>
      <c r="D249" s="799"/>
      <c r="E249" s="783" t="s">
        <v>315</v>
      </c>
      <c r="F249" s="575"/>
      <c r="G249" s="578">
        <v>18</v>
      </c>
      <c r="H249" s="579">
        <v>48</v>
      </c>
      <c r="I249" s="361">
        <f>G249*H249</f>
        <v>864</v>
      </c>
      <c r="J249" s="2104"/>
      <c r="K249" s="168"/>
      <c r="L249" s="73"/>
      <c r="M249" s="390"/>
      <c r="N249" s="614"/>
      <c r="O249" s="1167"/>
      <c r="P249" s="4"/>
      <c r="Q249" s="4"/>
      <c r="R249" s="4"/>
      <c r="S249" s="4"/>
      <c r="T249" s="4"/>
      <c r="U249" s="4"/>
      <c r="V249" s="4"/>
      <c r="W249" s="4"/>
    </row>
    <row r="250" spans="1:15" ht="15" customHeight="1">
      <c r="A250" s="563"/>
      <c r="B250" s="2102"/>
      <c r="C250" s="1148"/>
      <c r="D250" s="940"/>
      <c r="E250" s="747"/>
      <c r="F250" s="597"/>
      <c r="G250" s="593"/>
      <c r="H250" s="594"/>
      <c r="I250" s="595"/>
      <c r="J250" s="2104"/>
      <c r="K250" s="309"/>
      <c r="L250" s="41"/>
      <c r="M250" s="377"/>
      <c r="N250" s="534"/>
      <c r="O250" s="1174" t="s">
        <v>1662</v>
      </c>
    </row>
    <row r="251" spans="1:15" ht="15" customHeight="1">
      <c r="A251" s="563"/>
      <c r="B251" s="2102"/>
      <c r="C251" s="1148" t="s">
        <v>249</v>
      </c>
      <c r="D251" s="940" t="s">
        <v>202</v>
      </c>
      <c r="E251" s="747" t="s">
        <v>316</v>
      </c>
      <c r="F251" s="575"/>
      <c r="G251" s="578">
        <v>18</v>
      </c>
      <c r="H251" s="579">
        <v>96</v>
      </c>
      <c r="I251" s="361">
        <f>G251*H251</f>
        <v>1728</v>
      </c>
      <c r="J251" s="2104"/>
      <c r="K251" s="309" t="s">
        <v>317</v>
      </c>
      <c r="L251" s="41" t="s">
        <v>373</v>
      </c>
      <c r="M251" s="377" t="s">
        <v>318</v>
      </c>
      <c r="N251" s="534" t="s">
        <v>319</v>
      </c>
      <c r="O251" s="1168"/>
    </row>
    <row r="252" spans="1:15" ht="15" customHeight="1">
      <c r="A252" s="563"/>
      <c r="B252" s="2102"/>
      <c r="C252" s="1148"/>
      <c r="D252" s="940"/>
      <c r="E252" s="747" t="s">
        <v>320</v>
      </c>
      <c r="F252" s="575"/>
      <c r="G252" s="578">
        <v>18</v>
      </c>
      <c r="H252" s="579">
        <v>96</v>
      </c>
      <c r="I252" s="361">
        <f>G252*H252</f>
        <v>1728</v>
      </c>
      <c r="J252" s="2104"/>
      <c r="K252" s="309"/>
      <c r="L252" s="41"/>
      <c r="M252" s="377"/>
      <c r="N252" s="534" t="s">
        <v>321</v>
      </c>
      <c r="O252" s="1168"/>
    </row>
    <row r="253" spans="1:15" ht="15" customHeight="1">
      <c r="A253" s="563"/>
      <c r="B253" s="2102"/>
      <c r="C253" s="1148"/>
      <c r="D253" s="940"/>
      <c r="E253" s="747" t="s">
        <v>322</v>
      </c>
      <c r="F253" s="575"/>
      <c r="G253" s="578">
        <v>10</v>
      </c>
      <c r="H253" s="579">
        <v>96</v>
      </c>
      <c r="I253" s="361">
        <f>G253*H253</f>
        <v>960</v>
      </c>
      <c r="J253" s="2104"/>
      <c r="K253" s="309"/>
      <c r="L253" s="41"/>
      <c r="M253" s="377"/>
      <c r="N253" s="534"/>
      <c r="O253" s="1168"/>
    </row>
    <row r="254" spans="1:23" s="178" customFormat="1" ht="15" customHeight="1">
      <c r="A254" s="563"/>
      <c r="B254" s="2103"/>
      <c r="C254" s="1149"/>
      <c r="D254" s="799"/>
      <c r="E254" s="783" t="s">
        <v>323</v>
      </c>
      <c r="F254" s="457"/>
      <c r="G254" s="580">
        <v>5</v>
      </c>
      <c r="H254" s="581">
        <v>48</v>
      </c>
      <c r="I254" s="582">
        <f>G254*H254</f>
        <v>240</v>
      </c>
      <c r="J254" s="2105"/>
      <c r="K254" s="168"/>
      <c r="L254" s="73"/>
      <c r="M254" s="390"/>
      <c r="N254" s="614"/>
      <c r="O254" s="1167"/>
      <c r="P254" s="4"/>
      <c r="Q254" s="4"/>
      <c r="R254" s="4"/>
      <c r="S254" s="4"/>
      <c r="T254" s="4"/>
      <c r="U254" s="4"/>
      <c r="V254" s="4"/>
      <c r="W254" s="4"/>
    </row>
    <row r="255" spans="1:15" ht="15" customHeight="1">
      <c r="A255" s="563"/>
      <c r="B255" s="39" t="s">
        <v>371</v>
      </c>
      <c r="C255" s="1147" t="s">
        <v>243</v>
      </c>
      <c r="D255" s="797" t="s">
        <v>202</v>
      </c>
      <c r="E255" s="777" t="s">
        <v>881</v>
      </c>
      <c r="F255" s="670"/>
      <c r="G255" s="671"/>
      <c r="H255" s="672"/>
      <c r="I255" s="673"/>
      <c r="J255" s="2067">
        <f>'2008복지관 세출 실비사업비'!H186</f>
        <v>23448.28</v>
      </c>
      <c r="K255" s="778"/>
      <c r="L255" s="779"/>
      <c r="M255" s="780"/>
      <c r="N255" s="781"/>
      <c r="O255" s="1173"/>
    </row>
    <row r="256" spans="1:15" ht="15" customHeight="1">
      <c r="A256" s="563"/>
      <c r="B256" s="39" t="s">
        <v>2</v>
      </c>
      <c r="C256" s="1148"/>
      <c r="D256" s="940"/>
      <c r="E256" s="570" t="s">
        <v>882</v>
      </c>
      <c r="F256" s="575"/>
      <c r="G256" s="578">
        <v>12</v>
      </c>
      <c r="H256" s="579">
        <v>144</v>
      </c>
      <c r="I256" s="361">
        <f>G256*H256</f>
        <v>1728</v>
      </c>
      <c r="J256" s="2068"/>
      <c r="K256" s="309" t="s">
        <v>883</v>
      </c>
      <c r="L256" s="41" t="s">
        <v>373</v>
      </c>
      <c r="M256" s="377" t="s">
        <v>884</v>
      </c>
      <c r="N256" s="674" t="s">
        <v>885</v>
      </c>
      <c r="O256" s="2099" t="s">
        <v>1662</v>
      </c>
    </row>
    <row r="257" spans="1:15" ht="29.25" customHeight="1">
      <c r="A257" s="1177"/>
      <c r="B257" s="39" t="s">
        <v>431</v>
      </c>
      <c r="C257" s="1148"/>
      <c r="D257" s="940"/>
      <c r="E257" s="570" t="s">
        <v>887</v>
      </c>
      <c r="F257" s="575"/>
      <c r="G257" s="578">
        <v>12</v>
      </c>
      <c r="H257" s="579">
        <v>144</v>
      </c>
      <c r="I257" s="361">
        <f aca="true" t="shared" si="9" ref="I257:I262">G257*H257</f>
        <v>1728</v>
      </c>
      <c r="J257" s="2068"/>
      <c r="K257" s="309"/>
      <c r="L257" s="41"/>
      <c r="M257" s="377" t="s">
        <v>888</v>
      </c>
      <c r="N257" s="674" t="s">
        <v>353</v>
      </c>
      <c r="O257" s="2099"/>
    </row>
    <row r="258" spans="1:15" ht="15" customHeight="1">
      <c r="A258" s="563"/>
      <c r="B258" s="39" t="s">
        <v>432</v>
      </c>
      <c r="C258" s="1148"/>
      <c r="D258" s="940"/>
      <c r="E258" s="570" t="s">
        <v>889</v>
      </c>
      <c r="F258" s="575"/>
      <c r="G258" s="578">
        <v>12</v>
      </c>
      <c r="H258" s="579">
        <v>144</v>
      </c>
      <c r="I258" s="361">
        <f t="shared" si="9"/>
        <v>1728</v>
      </c>
      <c r="J258" s="2068"/>
      <c r="K258" s="309"/>
      <c r="L258" s="41"/>
      <c r="M258" s="377"/>
      <c r="N258" s="674"/>
      <c r="O258" s="2099"/>
    </row>
    <row r="259" spans="1:15" ht="15" customHeight="1">
      <c r="A259" s="563"/>
      <c r="B259" s="39"/>
      <c r="C259" s="1148"/>
      <c r="D259" s="940"/>
      <c r="E259" s="570" t="s">
        <v>890</v>
      </c>
      <c r="F259" s="575"/>
      <c r="G259" s="578">
        <v>12</v>
      </c>
      <c r="H259" s="579">
        <v>144</v>
      </c>
      <c r="I259" s="361">
        <f t="shared" si="9"/>
        <v>1728</v>
      </c>
      <c r="J259" s="2068"/>
      <c r="K259" s="309"/>
      <c r="L259" s="41"/>
      <c r="M259" s="377"/>
      <c r="N259" s="674"/>
      <c r="O259" s="2099"/>
    </row>
    <row r="260" spans="1:15" ht="15" customHeight="1">
      <c r="A260" s="563"/>
      <c r="B260" s="39"/>
      <c r="C260" s="1148"/>
      <c r="D260" s="940"/>
      <c r="E260" s="570" t="s">
        <v>891</v>
      </c>
      <c r="F260" s="575"/>
      <c r="G260" s="578">
        <v>12</v>
      </c>
      <c r="H260" s="579">
        <v>96</v>
      </c>
      <c r="I260" s="361">
        <f t="shared" si="9"/>
        <v>1152</v>
      </c>
      <c r="J260" s="2068"/>
      <c r="K260" s="309"/>
      <c r="L260" s="41"/>
      <c r="M260" s="377"/>
      <c r="N260" s="674"/>
      <c r="O260" s="2099"/>
    </row>
    <row r="261" spans="1:15" ht="15" customHeight="1">
      <c r="A261" s="563"/>
      <c r="B261" s="39"/>
      <c r="C261" s="1148"/>
      <c r="D261" s="940"/>
      <c r="E261" s="570" t="s">
        <v>892</v>
      </c>
      <c r="F261" s="575"/>
      <c r="G261" s="578">
        <v>12</v>
      </c>
      <c r="H261" s="579">
        <v>96</v>
      </c>
      <c r="I261" s="361">
        <f t="shared" si="9"/>
        <v>1152</v>
      </c>
      <c r="J261" s="2068"/>
      <c r="K261" s="309"/>
      <c r="L261" s="41"/>
      <c r="M261" s="377"/>
      <c r="N261" s="674"/>
      <c r="O261" s="2099"/>
    </row>
    <row r="262" spans="1:23" s="178" customFormat="1" ht="63" customHeight="1" thickBot="1">
      <c r="A262" s="1197"/>
      <c r="B262" s="983"/>
      <c r="C262" s="1226"/>
      <c r="D262" s="974"/>
      <c r="E262" s="1236" t="s">
        <v>893</v>
      </c>
      <c r="F262" s="898"/>
      <c r="G262" s="1199">
        <v>12</v>
      </c>
      <c r="H262" s="1200">
        <v>96</v>
      </c>
      <c r="I262" s="1201">
        <f t="shared" si="9"/>
        <v>1152</v>
      </c>
      <c r="J262" s="2106"/>
      <c r="K262" s="1202"/>
      <c r="L262" s="972"/>
      <c r="M262" s="1203"/>
      <c r="N262" s="1893"/>
      <c r="O262" s="2107"/>
      <c r="P262" s="4"/>
      <c r="Q262" s="4"/>
      <c r="R262" s="4"/>
      <c r="S262" s="4"/>
      <c r="T262" s="4"/>
      <c r="U262" s="4"/>
      <c r="V262" s="4"/>
      <c r="W262" s="4"/>
    </row>
    <row r="263" spans="1:24" s="54" customFormat="1" ht="15" customHeight="1">
      <c r="A263" s="1895"/>
      <c r="B263" s="41"/>
      <c r="C263" s="1148"/>
      <c r="D263" s="940"/>
      <c r="E263" s="570"/>
      <c r="F263" s="575"/>
      <c r="G263" s="578"/>
      <c r="H263" s="579"/>
      <c r="I263" s="361"/>
      <c r="J263" s="2068">
        <f>'2008복지관 세출 실비사업비'!H186</f>
        <v>23448.28</v>
      </c>
      <c r="K263" s="309"/>
      <c r="L263" s="41"/>
      <c r="M263" s="377"/>
      <c r="N263" s="40"/>
      <c r="O263" s="1174"/>
      <c r="P263" s="4"/>
      <c r="Q263" s="4"/>
      <c r="R263" s="4"/>
      <c r="S263" s="4"/>
      <c r="T263" s="4"/>
      <c r="U263" s="4"/>
      <c r="V263" s="4"/>
      <c r="W263" s="4"/>
      <c r="X263" s="182"/>
    </row>
    <row r="264" spans="1:15" ht="15" customHeight="1">
      <c r="A264" s="563"/>
      <c r="B264" s="41"/>
      <c r="C264" s="1148" t="s">
        <v>244</v>
      </c>
      <c r="D264" s="940" t="s">
        <v>202</v>
      </c>
      <c r="E264" s="635" t="s">
        <v>894</v>
      </c>
      <c r="F264" s="575"/>
      <c r="G264" s="578">
        <v>15</v>
      </c>
      <c r="H264" s="579">
        <v>140</v>
      </c>
      <c r="I264" s="361">
        <f aca="true" t="shared" si="10" ref="I264:I275">G264*H264</f>
        <v>2100</v>
      </c>
      <c r="J264" s="2068"/>
      <c r="K264" s="309" t="s">
        <v>895</v>
      </c>
      <c r="L264" s="41" t="s">
        <v>373</v>
      </c>
      <c r="M264" s="377" t="s">
        <v>896</v>
      </c>
      <c r="N264" s="40" t="s">
        <v>897</v>
      </c>
      <c r="O264" s="1168"/>
    </row>
    <row r="265" spans="1:15" ht="15" customHeight="1">
      <c r="A265" s="563"/>
      <c r="B265" s="41"/>
      <c r="C265" s="1148"/>
      <c r="D265" s="940"/>
      <c r="E265" s="635"/>
      <c r="F265" s="575"/>
      <c r="G265" s="578">
        <v>2</v>
      </c>
      <c r="H265" s="579">
        <v>100</v>
      </c>
      <c r="I265" s="361">
        <f>G265*H265</f>
        <v>200</v>
      </c>
      <c r="J265" s="2068"/>
      <c r="K265" s="309"/>
      <c r="L265" s="41"/>
      <c r="M265" s="377"/>
      <c r="N265" s="40"/>
      <c r="O265" s="1168"/>
    </row>
    <row r="266" spans="1:15" ht="15" customHeight="1">
      <c r="A266" s="563"/>
      <c r="B266" s="41"/>
      <c r="C266" s="1148"/>
      <c r="D266" s="940"/>
      <c r="E266" s="635" t="s">
        <v>898</v>
      </c>
      <c r="F266" s="575"/>
      <c r="G266" s="578">
        <v>15</v>
      </c>
      <c r="H266" s="579">
        <v>140</v>
      </c>
      <c r="I266" s="361">
        <f t="shared" si="10"/>
        <v>2100</v>
      </c>
      <c r="J266" s="2068"/>
      <c r="K266" s="309"/>
      <c r="L266" s="41"/>
      <c r="M266" s="377"/>
      <c r="N266" s="40" t="s">
        <v>354</v>
      </c>
      <c r="O266" s="1168"/>
    </row>
    <row r="267" spans="1:15" ht="15" customHeight="1">
      <c r="A267" s="563"/>
      <c r="B267" s="41"/>
      <c r="C267" s="1148"/>
      <c r="D267" s="940"/>
      <c r="E267" s="635"/>
      <c r="F267" s="575"/>
      <c r="G267" s="578">
        <v>2</v>
      </c>
      <c r="H267" s="579">
        <v>100</v>
      </c>
      <c r="I267" s="361">
        <f t="shared" si="10"/>
        <v>200</v>
      </c>
      <c r="J267" s="2068"/>
      <c r="K267" s="309"/>
      <c r="L267" s="41"/>
      <c r="M267" s="377"/>
      <c r="N267" s="40"/>
      <c r="O267" s="1168"/>
    </row>
    <row r="268" spans="1:15" ht="15" customHeight="1">
      <c r="A268" s="563"/>
      <c r="B268" s="41"/>
      <c r="C268" s="1148"/>
      <c r="D268" s="940"/>
      <c r="E268" s="635" t="s">
        <v>899</v>
      </c>
      <c r="F268" s="575"/>
      <c r="G268" s="578">
        <v>15</v>
      </c>
      <c r="H268" s="579">
        <v>140</v>
      </c>
      <c r="I268" s="361">
        <f t="shared" si="10"/>
        <v>2100</v>
      </c>
      <c r="J268" s="2068"/>
      <c r="K268" s="309"/>
      <c r="L268" s="41"/>
      <c r="M268" s="377"/>
      <c r="N268" s="40"/>
      <c r="O268" s="1168"/>
    </row>
    <row r="269" spans="1:15" ht="15" customHeight="1">
      <c r="A269" s="563"/>
      <c r="B269" s="41"/>
      <c r="C269" s="1148"/>
      <c r="D269" s="940"/>
      <c r="E269" s="635"/>
      <c r="F269" s="575"/>
      <c r="G269" s="578">
        <v>2</v>
      </c>
      <c r="H269" s="579">
        <v>100</v>
      </c>
      <c r="I269" s="361">
        <f t="shared" si="10"/>
        <v>200</v>
      </c>
      <c r="J269" s="2068"/>
      <c r="K269" s="309"/>
      <c r="L269" s="41"/>
      <c r="M269" s="377"/>
      <c r="N269" s="40"/>
      <c r="O269" s="1168"/>
    </row>
    <row r="270" spans="1:15" ht="15" customHeight="1">
      <c r="A270" s="563"/>
      <c r="B270" s="41"/>
      <c r="C270" s="1148"/>
      <c r="D270" s="940"/>
      <c r="E270" s="635" t="s">
        <v>900</v>
      </c>
      <c r="F270" s="575"/>
      <c r="G270" s="578">
        <v>15</v>
      </c>
      <c r="H270" s="579">
        <v>140</v>
      </c>
      <c r="I270" s="361">
        <f t="shared" si="10"/>
        <v>2100</v>
      </c>
      <c r="J270" s="2068"/>
      <c r="K270" s="309"/>
      <c r="L270" s="41"/>
      <c r="M270" s="377"/>
      <c r="N270" s="40"/>
      <c r="O270" s="1168"/>
    </row>
    <row r="271" spans="1:15" ht="15" customHeight="1">
      <c r="A271" s="563"/>
      <c r="B271" s="41"/>
      <c r="C271" s="1148"/>
      <c r="D271" s="940"/>
      <c r="E271" s="635"/>
      <c r="F271" s="575"/>
      <c r="G271" s="578">
        <v>2</v>
      </c>
      <c r="H271" s="579">
        <v>100</v>
      </c>
      <c r="I271" s="361">
        <f t="shared" si="10"/>
        <v>200</v>
      </c>
      <c r="J271" s="2068"/>
      <c r="K271" s="309"/>
      <c r="L271" s="41"/>
      <c r="M271" s="377"/>
      <c r="N271" s="40"/>
      <c r="O271" s="1168"/>
    </row>
    <row r="272" spans="1:15" ht="15" customHeight="1">
      <c r="A272" s="563"/>
      <c r="B272" s="41"/>
      <c r="C272" s="1148"/>
      <c r="D272" s="940"/>
      <c r="E272" s="635" t="s">
        <v>901</v>
      </c>
      <c r="F272" s="575"/>
      <c r="G272" s="578">
        <v>15</v>
      </c>
      <c r="H272" s="579">
        <v>140</v>
      </c>
      <c r="I272" s="361">
        <f t="shared" si="10"/>
        <v>2100</v>
      </c>
      <c r="J272" s="2068"/>
      <c r="K272" s="309"/>
      <c r="L272" s="41"/>
      <c r="M272" s="377"/>
      <c r="N272" s="40"/>
      <c r="O272" s="1168"/>
    </row>
    <row r="273" spans="1:15" ht="15" customHeight="1">
      <c r="A273" s="563"/>
      <c r="B273" s="41"/>
      <c r="C273" s="1148"/>
      <c r="D273" s="940"/>
      <c r="E273" s="635"/>
      <c r="F273" s="575"/>
      <c r="G273" s="578">
        <v>2</v>
      </c>
      <c r="H273" s="579">
        <v>100</v>
      </c>
      <c r="I273" s="361">
        <f t="shared" si="10"/>
        <v>200</v>
      </c>
      <c r="J273" s="2068"/>
      <c r="K273" s="309"/>
      <c r="L273" s="41"/>
      <c r="M273" s="377"/>
      <c r="N273" s="40"/>
      <c r="O273" s="1168"/>
    </row>
    <row r="274" spans="1:23" s="178" customFormat="1" ht="15" customHeight="1">
      <c r="A274" s="563"/>
      <c r="B274" s="41"/>
      <c r="C274" s="1148"/>
      <c r="D274" s="940"/>
      <c r="E274" s="635" t="s">
        <v>902</v>
      </c>
      <c r="F274" s="575"/>
      <c r="G274" s="578">
        <v>15</v>
      </c>
      <c r="H274" s="579">
        <v>140</v>
      </c>
      <c r="I274" s="361">
        <f t="shared" si="10"/>
        <v>2100</v>
      </c>
      <c r="J274" s="2068"/>
      <c r="K274" s="309"/>
      <c r="L274" s="41"/>
      <c r="M274" s="377"/>
      <c r="N274" s="40"/>
      <c r="O274" s="1168"/>
      <c r="P274" s="4"/>
      <c r="Q274" s="4"/>
      <c r="R274" s="4"/>
      <c r="S274" s="4"/>
      <c r="T274" s="4"/>
      <c r="U274" s="4"/>
      <c r="V274" s="4"/>
      <c r="W274" s="4"/>
    </row>
    <row r="275" spans="1:15" s="4" customFormat="1" ht="15" customHeight="1">
      <c r="A275" s="563"/>
      <c r="B275" s="41"/>
      <c r="C275" s="1149"/>
      <c r="D275" s="799"/>
      <c r="E275" s="782"/>
      <c r="F275" s="457"/>
      <c r="G275" s="580">
        <v>2</v>
      </c>
      <c r="H275" s="581">
        <v>100</v>
      </c>
      <c r="I275" s="582">
        <f t="shared" si="10"/>
        <v>200</v>
      </c>
      <c r="J275" s="1860"/>
      <c r="K275" s="168"/>
      <c r="L275" s="73"/>
      <c r="M275" s="390"/>
      <c r="N275" s="614"/>
      <c r="O275" s="1168"/>
    </row>
    <row r="276" spans="1:15" ht="15" customHeight="1">
      <c r="A276" s="563"/>
      <c r="B276" s="39"/>
      <c r="C276" s="1148" t="s">
        <v>245</v>
      </c>
      <c r="D276" s="940" t="s">
        <v>202</v>
      </c>
      <c r="E276" s="635" t="s">
        <v>903</v>
      </c>
      <c r="F276" s="575"/>
      <c r="G276" s="578">
        <v>12</v>
      </c>
      <c r="H276" s="579">
        <v>48</v>
      </c>
      <c r="I276" s="361">
        <f>G276*H276</f>
        <v>576</v>
      </c>
      <c r="J276" s="2068"/>
      <c r="K276" s="309" t="s">
        <v>904</v>
      </c>
      <c r="L276" s="41" t="s">
        <v>373</v>
      </c>
      <c r="M276" s="377" t="s">
        <v>293</v>
      </c>
      <c r="N276" s="534" t="s">
        <v>294</v>
      </c>
      <c r="O276" s="1168"/>
    </row>
    <row r="277" spans="1:23" s="178" customFormat="1" ht="21.75" customHeight="1">
      <c r="A277" s="563"/>
      <c r="B277" s="39"/>
      <c r="C277" s="1149"/>
      <c r="D277" s="799"/>
      <c r="E277" s="782" t="s">
        <v>295</v>
      </c>
      <c r="F277" s="457"/>
      <c r="G277" s="580">
        <v>12</v>
      </c>
      <c r="H277" s="581">
        <v>48</v>
      </c>
      <c r="I277" s="582">
        <f>G277*H277</f>
        <v>576</v>
      </c>
      <c r="J277" s="2069"/>
      <c r="K277" s="168"/>
      <c r="L277" s="73"/>
      <c r="M277" s="390"/>
      <c r="N277" s="614" t="s">
        <v>355</v>
      </c>
      <c r="O277" s="1168"/>
      <c r="P277" s="4"/>
      <c r="Q277" s="4"/>
      <c r="R277" s="4"/>
      <c r="S277" s="4"/>
      <c r="T277" s="4"/>
      <c r="U277" s="4"/>
      <c r="V277" s="4"/>
      <c r="W277" s="4"/>
    </row>
    <row r="278" spans="1:15" ht="47.25" customHeight="1">
      <c r="A278" s="563"/>
      <c r="B278" s="39"/>
      <c r="C278" s="1148" t="s">
        <v>246</v>
      </c>
      <c r="D278" s="940" t="s">
        <v>202</v>
      </c>
      <c r="E278" s="635" t="s">
        <v>296</v>
      </c>
      <c r="F278" s="575"/>
      <c r="G278" s="578">
        <v>10</v>
      </c>
      <c r="H278" s="579">
        <v>48</v>
      </c>
      <c r="I278" s="361">
        <f>G278*H278</f>
        <v>480</v>
      </c>
      <c r="J278" s="2068"/>
      <c r="K278" s="309" t="s">
        <v>297</v>
      </c>
      <c r="L278" s="41" t="s">
        <v>373</v>
      </c>
      <c r="M278" s="377" t="s">
        <v>298</v>
      </c>
      <c r="N278" s="640" t="s">
        <v>299</v>
      </c>
      <c r="O278" s="1168"/>
    </row>
    <row r="279" spans="1:15" ht="31.5" customHeight="1">
      <c r="A279" s="563"/>
      <c r="B279" s="39"/>
      <c r="C279" s="1148"/>
      <c r="D279" s="940"/>
      <c r="E279" s="635" t="s">
        <v>300</v>
      </c>
      <c r="F279" s="575"/>
      <c r="G279" s="578">
        <v>10</v>
      </c>
      <c r="H279" s="579">
        <v>48</v>
      </c>
      <c r="I279" s="361">
        <f aca="true" t="shared" si="11" ref="I279:I292">G279*H279</f>
        <v>480</v>
      </c>
      <c r="J279" s="2068"/>
      <c r="K279" s="309"/>
      <c r="L279" s="41"/>
      <c r="M279" s="377" t="s">
        <v>301</v>
      </c>
      <c r="N279" s="640" t="s">
        <v>356</v>
      </c>
      <c r="O279" s="1168"/>
    </row>
    <row r="280" spans="1:23" s="178" customFormat="1" ht="15" customHeight="1">
      <c r="A280" s="563"/>
      <c r="B280" s="39"/>
      <c r="C280" s="1149"/>
      <c r="D280" s="799"/>
      <c r="E280" s="782" t="s">
        <v>302</v>
      </c>
      <c r="F280" s="575"/>
      <c r="G280" s="578">
        <v>10</v>
      </c>
      <c r="H280" s="579">
        <v>48</v>
      </c>
      <c r="I280" s="361">
        <f t="shared" si="11"/>
        <v>480</v>
      </c>
      <c r="J280" s="2069"/>
      <c r="K280" s="168"/>
      <c r="L280" s="73"/>
      <c r="M280" s="390"/>
      <c r="N280" s="614"/>
      <c r="O280" s="1168"/>
      <c r="P280" s="4"/>
      <c r="Q280" s="4"/>
      <c r="R280" s="4"/>
      <c r="S280" s="4"/>
      <c r="T280" s="4"/>
      <c r="U280" s="4"/>
      <c r="V280" s="4"/>
      <c r="W280" s="4"/>
    </row>
    <row r="281" spans="1:15" ht="15" customHeight="1">
      <c r="A281" s="563"/>
      <c r="B281" s="39"/>
      <c r="C281" s="1148" t="s">
        <v>247</v>
      </c>
      <c r="D281" s="940" t="s">
        <v>202</v>
      </c>
      <c r="E281" s="747" t="s">
        <v>303</v>
      </c>
      <c r="F281" s="597"/>
      <c r="G281" s="593">
        <v>20</v>
      </c>
      <c r="H281" s="594">
        <v>8</v>
      </c>
      <c r="I281" s="595">
        <f t="shared" si="11"/>
        <v>160</v>
      </c>
      <c r="J281" s="2104"/>
      <c r="K281" s="309" t="s">
        <v>527</v>
      </c>
      <c r="L281" s="41" t="s">
        <v>373</v>
      </c>
      <c r="M281" s="377" t="s">
        <v>304</v>
      </c>
      <c r="N281" s="534" t="s">
        <v>305</v>
      </c>
      <c r="O281" s="1168"/>
    </row>
    <row r="282" spans="1:23" s="178" customFormat="1" ht="25.5" customHeight="1" thickBot="1">
      <c r="A282" s="1197"/>
      <c r="B282" s="983"/>
      <c r="C282" s="1226"/>
      <c r="D282" s="974"/>
      <c r="E282" s="1894" t="s">
        <v>306</v>
      </c>
      <c r="F282" s="898"/>
      <c r="G282" s="1199">
        <v>20</v>
      </c>
      <c r="H282" s="1200">
        <v>8</v>
      </c>
      <c r="I282" s="1201">
        <f t="shared" si="11"/>
        <v>160</v>
      </c>
      <c r="J282" s="2120"/>
      <c r="K282" s="1202"/>
      <c r="L282" s="972"/>
      <c r="M282" s="1203"/>
      <c r="N282" s="1237"/>
      <c r="O282" s="1205"/>
      <c r="P282" s="4"/>
      <c r="Q282" s="4"/>
      <c r="R282" s="4"/>
      <c r="S282" s="4"/>
      <c r="T282" s="4"/>
      <c r="U282" s="4"/>
      <c r="V282" s="4"/>
      <c r="W282" s="4"/>
    </row>
    <row r="283" spans="1:15" ht="29.25" customHeight="1">
      <c r="A283" s="2113" t="s">
        <v>324</v>
      </c>
      <c r="B283" s="2116" t="s">
        <v>325</v>
      </c>
      <c r="C283" s="1047" t="s">
        <v>250</v>
      </c>
      <c r="D283" s="940" t="s">
        <v>201</v>
      </c>
      <c r="E283" s="747" t="s">
        <v>326</v>
      </c>
      <c r="F283" s="575"/>
      <c r="G283" s="578">
        <v>20</v>
      </c>
      <c r="H283" s="579">
        <v>60</v>
      </c>
      <c r="I283" s="361">
        <f t="shared" si="11"/>
        <v>1200</v>
      </c>
      <c r="J283" s="2104">
        <f>'2008복지관 세출 무료사업비 (2)'!H441</f>
        <v>2100</v>
      </c>
      <c r="K283" s="309" t="s">
        <v>327</v>
      </c>
      <c r="L283" s="41" t="s">
        <v>328</v>
      </c>
      <c r="M283" s="377" t="s">
        <v>329</v>
      </c>
      <c r="N283" s="640" t="s">
        <v>330</v>
      </c>
      <c r="O283" s="1174" t="s">
        <v>886</v>
      </c>
    </row>
    <row r="284" spans="1:23" s="178" customFormat="1" ht="30" customHeight="1">
      <c r="A284" s="2114"/>
      <c r="B284" s="2117"/>
      <c r="C284" s="943"/>
      <c r="D284" s="799"/>
      <c r="E284" s="783"/>
      <c r="F284" s="575"/>
      <c r="G284" s="578"/>
      <c r="H284" s="579"/>
      <c r="I284" s="361"/>
      <c r="J284" s="2105"/>
      <c r="K284" s="168"/>
      <c r="L284" s="73"/>
      <c r="M284" s="390"/>
      <c r="N284" s="659" t="s">
        <v>357</v>
      </c>
      <c r="O284" s="1167"/>
      <c r="P284" s="4"/>
      <c r="Q284" s="4"/>
      <c r="R284" s="4"/>
      <c r="S284" s="4"/>
      <c r="T284" s="4"/>
      <c r="U284" s="4"/>
      <c r="V284" s="4"/>
      <c r="W284" s="4"/>
    </row>
    <row r="285" spans="1:15" ht="15" customHeight="1">
      <c r="A285" s="2114"/>
      <c r="B285" s="2117"/>
      <c r="C285" s="1047"/>
      <c r="D285" s="940"/>
      <c r="E285" s="747"/>
      <c r="F285" s="597"/>
      <c r="G285" s="593"/>
      <c r="H285" s="594"/>
      <c r="I285" s="595"/>
      <c r="J285" s="2119">
        <f>'2008복지관 세출 무료사업비 (2)'!H445</f>
        <v>6830</v>
      </c>
      <c r="K285" s="309"/>
      <c r="L285" s="41"/>
      <c r="M285" s="377"/>
      <c r="N285" s="534"/>
      <c r="O285" s="1174" t="s">
        <v>886</v>
      </c>
    </row>
    <row r="286" spans="1:15" ht="30" customHeight="1">
      <c r="A286" s="2114"/>
      <c r="B286" s="2117"/>
      <c r="C286" s="1047" t="s">
        <v>251</v>
      </c>
      <c r="D286" s="940" t="s">
        <v>201</v>
      </c>
      <c r="E286" s="747" t="s">
        <v>331</v>
      </c>
      <c r="F286" s="575"/>
      <c r="G286" s="578">
        <v>20</v>
      </c>
      <c r="H286" s="579">
        <v>144</v>
      </c>
      <c r="I286" s="361">
        <f t="shared" si="11"/>
        <v>2880</v>
      </c>
      <c r="J286" s="2104"/>
      <c r="K286" s="309" t="s">
        <v>332</v>
      </c>
      <c r="L286" s="41" t="s">
        <v>373</v>
      </c>
      <c r="M286" s="377" t="s">
        <v>333</v>
      </c>
      <c r="N286" s="640" t="s">
        <v>334</v>
      </c>
      <c r="O286" s="1168"/>
    </row>
    <row r="287" spans="1:23" s="178" customFormat="1" ht="15" customHeight="1">
      <c r="A287" s="2114"/>
      <c r="B287" s="2117"/>
      <c r="C287" s="943"/>
      <c r="D287" s="799"/>
      <c r="E287" s="783" t="s">
        <v>335</v>
      </c>
      <c r="F287" s="575"/>
      <c r="G287" s="578">
        <v>20</v>
      </c>
      <c r="H287" s="579">
        <v>144</v>
      </c>
      <c r="I287" s="361">
        <f t="shared" si="11"/>
        <v>2880</v>
      </c>
      <c r="J287" s="2105"/>
      <c r="K287" s="168"/>
      <c r="L287" s="73"/>
      <c r="M287" s="390" t="s">
        <v>336</v>
      </c>
      <c r="N287" s="659" t="s">
        <v>337</v>
      </c>
      <c r="O287" s="1167"/>
      <c r="P287" s="4"/>
      <c r="Q287" s="4"/>
      <c r="R287" s="4"/>
      <c r="S287" s="4"/>
      <c r="T287" s="4"/>
      <c r="U287" s="4"/>
      <c r="V287" s="4"/>
      <c r="W287" s="4"/>
    </row>
    <row r="288" spans="1:15" ht="15" customHeight="1">
      <c r="A288" s="2114"/>
      <c r="B288" s="2117"/>
      <c r="C288" s="1047"/>
      <c r="D288" s="940"/>
      <c r="E288" s="747"/>
      <c r="F288" s="597"/>
      <c r="G288" s="593"/>
      <c r="H288" s="594"/>
      <c r="I288" s="595"/>
      <c r="J288" s="2119">
        <v>0</v>
      </c>
      <c r="K288" s="309"/>
      <c r="L288" s="41"/>
      <c r="M288" s="377"/>
      <c r="N288" s="640"/>
      <c r="O288" s="1174" t="s">
        <v>886</v>
      </c>
    </row>
    <row r="289" spans="1:15" ht="15" customHeight="1">
      <c r="A289" s="2114"/>
      <c r="B289" s="2117"/>
      <c r="C289" s="1047" t="s">
        <v>252</v>
      </c>
      <c r="D289" s="940" t="s">
        <v>201</v>
      </c>
      <c r="E289" s="747" t="s">
        <v>338</v>
      </c>
      <c r="F289" s="575"/>
      <c r="G289" s="578">
        <v>60</v>
      </c>
      <c r="H289" s="579">
        <v>32</v>
      </c>
      <c r="I289" s="361">
        <f t="shared" si="11"/>
        <v>1920</v>
      </c>
      <c r="J289" s="2104"/>
      <c r="K289" s="309" t="s">
        <v>309</v>
      </c>
      <c r="L289" s="41" t="s">
        <v>339</v>
      </c>
      <c r="M289" s="377" t="s">
        <v>340</v>
      </c>
      <c r="N289" s="640" t="s">
        <v>341</v>
      </c>
      <c r="O289" s="1168"/>
    </row>
    <row r="290" spans="1:23" s="178" customFormat="1" ht="30.75" customHeight="1">
      <c r="A290" s="2114"/>
      <c r="B290" s="2117"/>
      <c r="C290" s="943"/>
      <c r="D290" s="799"/>
      <c r="E290" s="783"/>
      <c r="F290" s="457"/>
      <c r="G290" s="580"/>
      <c r="H290" s="581"/>
      <c r="I290" s="582"/>
      <c r="J290" s="2105"/>
      <c r="K290" s="168"/>
      <c r="L290" s="73" t="s">
        <v>342</v>
      </c>
      <c r="M290" s="390"/>
      <c r="N290" s="659" t="s">
        <v>343</v>
      </c>
      <c r="O290" s="1167"/>
      <c r="P290" s="4"/>
      <c r="Q290" s="4"/>
      <c r="R290" s="4"/>
      <c r="S290" s="4"/>
      <c r="T290" s="4"/>
      <c r="U290" s="4"/>
      <c r="V290" s="4"/>
      <c r="W290" s="4"/>
    </row>
    <row r="291" spans="1:15" ht="30.75" customHeight="1">
      <c r="A291" s="2114"/>
      <c r="B291" s="2117"/>
      <c r="C291" s="1047" t="s">
        <v>253</v>
      </c>
      <c r="D291" s="940" t="s">
        <v>201</v>
      </c>
      <c r="E291" s="784" t="s">
        <v>344</v>
      </c>
      <c r="F291" s="575"/>
      <c r="G291" s="578">
        <v>270</v>
      </c>
      <c r="H291" s="579">
        <v>48</v>
      </c>
      <c r="I291" s="361">
        <f t="shared" si="11"/>
        <v>12960</v>
      </c>
      <c r="J291" s="2104"/>
      <c r="K291" s="309" t="s">
        <v>332</v>
      </c>
      <c r="L291" s="41" t="s">
        <v>373</v>
      </c>
      <c r="M291" s="377" t="s">
        <v>345</v>
      </c>
      <c r="N291" s="640" t="s">
        <v>346</v>
      </c>
      <c r="O291" s="1168" t="s">
        <v>1662</v>
      </c>
    </row>
    <row r="292" spans="1:15" ht="15" customHeight="1" thickBot="1">
      <c r="A292" s="2115"/>
      <c r="B292" s="2118"/>
      <c r="C292" s="984"/>
      <c r="D292" s="974"/>
      <c r="E292" s="1198" t="s">
        <v>347</v>
      </c>
      <c r="F292" s="898"/>
      <c r="G292" s="1199">
        <v>100</v>
      </c>
      <c r="H292" s="1200">
        <v>40</v>
      </c>
      <c r="I292" s="1201">
        <f t="shared" si="11"/>
        <v>4000</v>
      </c>
      <c r="J292" s="2120"/>
      <c r="K292" s="1202" t="s">
        <v>332</v>
      </c>
      <c r="L292" s="972" t="s">
        <v>348</v>
      </c>
      <c r="M292" s="1203" t="s">
        <v>349</v>
      </c>
      <c r="N292" s="1204" t="s">
        <v>350</v>
      </c>
      <c r="O292" s="1205"/>
    </row>
  </sheetData>
  <sheetProtection/>
  <mergeCells count="79">
    <mergeCell ref="A1:O2"/>
    <mergeCell ref="O3:O4"/>
    <mergeCell ref="E4:I4"/>
    <mergeCell ref="B3:B4"/>
    <mergeCell ref="L3:L4"/>
    <mergeCell ref="E3:J3"/>
    <mergeCell ref="N3:N4"/>
    <mergeCell ref="A3:A4"/>
    <mergeCell ref="C3:C4"/>
    <mergeCell ref="D3:D4"/>
    <mergeCell ref="M3:M4"/>
    <mergeCell ref="K3:K4"/>
    <mergeCell ref="J263:J274"/>
    <mergeCell ref="J276:J277"/>
    <mergeCell ref="J278:J280"/>
    <mergeCell ref="J281:J282"/>
    <mergeCell ref="M213:M214"/>
    <mergeCell ref="M35:M36"/>
    <mergeCell ref="J238:J239"/>
    <mergeCell ref="A283:A292"/>
    <mergeCell ref="B283:B292"/>
    <mergeCell ref="J283:J284"/>
    <mergeCell ref="J285:J287"/>
    <mergeCell ref="J288:J290"/>
    <mergeCell ref="J291:J292"/>
    <mergeCell ref="N213:N214"/>
    <mergeCell ref="O216:O220"/>
    <mergeCell ref="B244:B254"/>
    <mergeCell ref="J244:J254"/>
    <mergeCell ref="J255:J262"/>
    <mergeCell ref="O256:O262"/>
    <mergeCell ref="C221:C222"/>
    <mergeCell ref="D221:D222"/>
    <mergeCell ref="K221:K222"/>
    <mergeCell ref="O221:O222"/>
    <mergeCell ref="D33:D34"/>
    <mergeCell ref="J202:J211"/>
    <mergeCell ref="O202:O211"/>
    <mergeCell ref="J212:J215"/>
    <mergeCell ref="K212:K215"/>
    <mergeCell ref="O212:O215"/>
    <mergeCell ref="O63:O64"/>
    <mergeCell ref="O79:O80"/>
    <mergeCell ref="O95:O96"/>
    <mergeCell ref="O101:O102"/>
    <mergeCell ref="N35:N36"/>
    <mergeCell ref="M37:M38"/>
    <mergeCell ref="N37:N38"/>
    <mergeCell ref="M39:M40"/>
    <mergeCell ref="N39:N40"/>
    <mergeCell ref="M44:M45"/>
    <mergeCell ref="N44:N46"/>
    <mergeCell ref="N47:N48"/>
    <mergeCell ref="C49:C50"/>
    <mergeCell ref="N196:N198"/>
    <mergeCell ref="N200:N201"/>
    <mergeCell ref="N79:N80"/>
    <mergeCell ref="M155:M156"/>
    <mergeCell ref="N223:N226"/>
    <mergeCell ref="O223:O226"/>
    <mergeCell ref="C224:C226"/>
    <mergeCell ref="J224:J226"/>
    <mergeCell ref="K224:K226"/>
    <mergeCell ref="M224:M226"/>
    <mergeCell ref="O227:O228"/>
    <mergeCell ref="J229:J234"/>
    <mergeCell ref="K229:K234"/>
    <mergeCell ref="N229:N234"/>
    <mergeCell ref="O229:O234"/>
    <mergeCell ref="J235:J237"/>
    <mergeCell ref="K235:K237"/>
    <mergeCell ref="N235:N236"/>
    <mergeCell ref="O235:O237"/>
    <mergeCell ref="O238:O239"/>
    <mergeCell ref="J241:J242"/>
    <mergeCell ref="K241:K242"/>
    <mergeCell ref="M241:M242"/>
    <mergeCell ref="N241:N242"/>
    <mergeCell ref="O241:O24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권명수</dc:creator>
  <cp:keywords/>
  <dc:description/>
  <cp:lastModifiedBy>김경집</cp:lastModifiedBy>
  <cp:lastPrinted>2008-10-02T01:12:17Z</cp:lastPrinted>
  <dcterms:created xsi:type="dcterms:W3CDTF">2004-09-05T11:51:59Z</dcterms:created>
  <dcterms:modified xsi:type="dcterms:W3CDTF">2008-10-02T02:07:00Z</dcterms:modified>
  <cp:category/>
  <cp:version/>
  <cp:contentType/>
  <cp:contentStatus/>
</cp:coreProperties>
</file>