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-60" windowWidth="14160" windowHeight="9450" tabRatio="796"/>
  </bookViews>
  <sheets>
    <sheet name="2012복지관 총괄" sheetId="6" r:id="rId1"/>
    <sheet name="2012복지관 세입" sheetId="5" state="hidden" r:id="rId2"/>
    <sheet name="2012복지관 세출 실비사업비" sheetId="3" state="hidden" r:id="rId3"/>
    <sheet name="2012복지관 세출 무료사업비 (2)" sheetId="4" state="hidden" r:id="rId4"/>
  </sheets>
  <definedNames>
    <definedName name="_xlnm.Print_Area" localSheetId="1">'2012복지관 세입'!$A$2:$Y$115</definedName>
    <definedName name="_xlnm.Print_Area" localSheetId="3">'2012복지관 세출 무료사업비 (2)'!$A$2:$Z$489</definedName>
    <definedName name="_xlnm.Print_Area" localSheetId="2">'2012복지관 세출 실비사업비'!$A$2:$Z$274</definedName>
    <definedName name="_xlnm.Print_Titles" localSheetId="1">'2012복지관 세입'!$2:$5</definedName>
    <definedName name="_xlnm.Print_Titles" localSheetId="3">'2012복지관 세출 무료사업비 (2)'!$2:$5</definedName>
    <definedName name="_xlnm.Print_Titles" localSheetId="2">'2012복지관 세출 실비사업비'!$2:$5</definedName>
    <definedName name="_xlnm.Print_Titles" localSheetId="0">'2012복지관 총괄'!$1:$6</definedName>
  </definedNames>
  <calcPr calcId="125725"/>
</workbook>
</file>

<file path=xl/calcChain.xml><?xml version="1.0" encoding="utf-8"?>
<calcChain xmlns="http://schemas.openxmlformats.org/spreadsheetml/2006/main">
  <c r="H351" i="4"/>
  <c r="G351"/>
  <c r="Z457"/>
  <c r="Z456"/>
  <c r="Z454"/>
  <c r="Z452"/>
  <c r="Z450"/>
  <c r="Z448"/>
  <c r="Z447"/>
  <c r="Z445"/>
  <c r="H445" s="1"/>
  <c r="I445" s="1"/>
  <c r="Z462"/>
  <c r="Z461"/>
  <c r="Z459"/>
  <c r="J459"/>
  <c r="I459"/>
  <c r="Z397"/>
  <c r="Z396"/>
  <c r="Z395"/>
  <c r="Z394"/>
  <c r="Z444"/>
  <c r="Z443"/>
  <c r="Z442"/>
  <c r="Z440"/>
  <c r="Z439"/>
  <c r="Z438"/>
  <c r="Z437"/>
  <c r="Z435"/>
  <c r="Z434"/>
  <c r="Z433"/>
  <c r="Z431" s="1"/>
  <c r="H431" s="1"/>
  <c r="Z387"/>
  <c r="Z386"/>
  <c r="Z385"/>
  <c r="Z383"/>
  <c r="Z382"/>
  <c r="Z381"/>
  <c r="Z380"/>
  <c r="Z378"/>
  <c r="H378" s="1"/>
  <c r="Z374"/>
  <c r="Z373"/>
  <c r="Z372"/>
  <c r="Z370"/>
  <c r="Z369"/>
  <c r="Z367"/>
  <c r="H367" s="1"/>
  <c r="Z366"/>
  <c r="Z365"/>
  <c r="Z364"/>
  <c r="Z363"/>
  <c r="Z361"/>
  <c r="Z360"/>
  <c r="Z359"/>
  <c r="Z358"/>
  <c r="Z357"/>
  <c r="Z356"/>
  <c r="H356" s="1"/>
  <c r="I356" s="1"/>
  <c r="Z355"/>
  <c r="Z354"/>
  <c r="Z353"/>
  <c r="Z352"/>
  <c r="H352" s="1"/>
  <c r="Z392" l="1"/>
  <c r="H392" s="1"/>
  <c r="J392" s="1"/>
  <c r="I392"/>
  <c r="J431"/>
  <c r="I431"/>
  <c r="I378"/>
  <c r="J378"/>
  <c r="I367"/>
  <c r="J367"/>
  <c r="J352"/>
  <c r="I352"/>
  <c r="Z246" l="1"/>
  <c r="Z245"/>
  <c r="Z244"/>
  <c r="Z243"/>
  <c r="Z242"/>
  <c r="Z241"/>
  <c r="Z239"/>
  <c r="Z238"/>
  <c r="Z237"/>
  <c r="Z235" s="1"/>
  <c r="H235" s="1"/>
  <c r="I235" s="1"/>
  <c r="Z188"/>
  <c r="Z187"/>
  <c r="Z186"/>
  <c r="Z185"/>
  <c r="Z184"/>
  <c r="Z183"/>
  <c r="Z182"/>
  <c r="Z181"/>
  <c r="Z180"/>
  <c r="Z179" l="1"/>
  <c r="H179" s="1"/>
  <c r="I179" s="1"/>
  <c r="J179" l="1"/>
  <c r="Z162" l="1"/>
  <c r="Z161"/>
  <c r="Z160"/>
  <c r="Z159"/>
  <c r="Z154"/>
  <c r="Z153"/>
  <c r="Z152"/>
  <c r="Z150"/>
  <c r="Z149"/>
  <c r="Z148"/>
  <c r="Z147"/>
  <c r="Z146"/>
  <c r="Z141"/>
  <c r="Z140"/>
  <c r="Z139"/>
  <c r="Z138" s="1"/>
  <c r="H138" s="1"/>
  <c r="I138" s="1"/>
  <c r="Z137"/>
  <c r="Z136"/>
  <c r="Z135"/>
  <c r="I134"/>
  <c r="Z114"/>
  <c r="Z113"/>
  <c r="Z112"/>
  <c r="Z111"/>
  <c r="Z110" s="1"/>
  <c r="I110"/>
  <c r="Z109"/>
  <c r="Z108"/>
  <c r="Z107"/>
  <c r="Z106"/>
  <c r="Z105"/>
  <c r="Z104"/>
  <c r="Z102"/>
  <c r="H102" s="1"/>
  <c r="I102" s="1"/>
  <c r="Z134" l="1"/>
  <c r="Z100"/>
  <c r="Z98"/>
  <c r="Z97"/>
  <c r="Z96"/>
  <c r="Z95"/>
  <c r="Z94"/>
  <c r="Z93"/>
  <c r="Z91"/>
  <c r="Z90"/>
  <c r="Z89"/>
  <c r="Z88"/>
  <c r="Z87"/>
  <c r="Z84"/>
  <c r="Z83"/>
  <c r="Z82"/>
  <c r="Z81"/>
  <c r="Z80"/>
  <c r="Z79"/>
  <c r="Z77"/>
  <c r="Z76"/>
  <c r="Z75"/>
  <c r="Z74"/>
  <c r="Z73"/>
  <c r="Z71"/>
  <c r="Z70"/>
  <c r="Z69"/>
  <c r="Z68"/>
  <c r="Z67"/>
  <c r="J65"/>
  <c r="I65"/>
  <c r="Z64"/>
  <c r="Z63"/>
  <c r="Z62"/>
  <c r="Z61"/>
  <c r="Z59" s="1"/>
  <c r="H59" s="1"/>
  <c r="I59" s="1"/>
  <c r="Z58"/>
  <c r="Z57"/>
  <c r="Z55"/>
  <c r="Z54"/>
  <c r="Z53"/>
  <c r="Z51"/>
  <c r="Z49"/>
  <c r="Z48"/>
  <c r="Z47"/>
  <c r="Z45"/>
  <c r="Z43"/>
  <c r="Z42"/>
  <c r="Z41"/>
  <c r="Z39"/>
  <c r="Z38"/>
  <c r="Z36"/>
  <c r="Z35"/>
  <c r="Z34"/>
  <c r="Z32"/>
  <c r="Z31"/>
  <c r="Z30"/>
  <c r="Z28"/>
  <c r="Z26"/>
  <c r="Z25"/>
  <c r="Z24"/>
  <c r="Z23"/>
  <c r="Z22"/>
  <c r="Z21"/>
  <c r="Z19"/>
  <c r="Z18"/>
  <c r="Z17"/>
  <c r="Z16"/>
  <c r="Z14"/>
  <c r="J13"/>
  <c r="I13"/>
  <c r="Z65" l="1"/>
  <c r="Z13"/>
  <c r="Z37"/>
  <c r="Z256" i="3"/>
  <c r="G74" i="5" l="1"/>
  <c r="H74"/>
  <c r="H51"/>
  <c r="Z48" i="3"/>
  <c r="Z275" i="4"/>
  <c r="Z274"/>
  <c r="Z273"/>
  <c r="Z272"/>
  <c r="Z271"/>
  <c r="Z270"/>
  <c r="Z267"/>
  <c r="Z266" s="1"/>
  <c r="H266" s="1"/>
  <c r="G7"/>
  <c r="Z128"/>
  <c r="Z127"/>
  <c r="Z126"/>
  <c r="Z125"/>
  <c r="Z124"/>
  <c r="Z123"/>
  <c r="Z11"/>
  <c r="Z10"/>
  <c r="Z9"/>
  <c r="I265" i="3"/>
  <c r="Z268"/>
  <c r="I62" i="5"/>
  <c r="J54"/>
  <c r="J43"/>
  <c r="J42"/>
  <c r="G61" i="3"/>
  <c r="H61"/>
  <c r="I61"/>
  <c r="I62"/>
  <c r="Z63"/>
  <c r="Z62" s="1"/>
  <c r="Z64"/>
  <c r="Z65"/>
  <c r="I66"/>
  <c r="Z67"/>
  <c r="Z66" s="1"/>
  <c r="Z68"/>
  <c r="I69"/>
  <c r="Z70"/>
  <c r="Z71"/>
  <c r="Z69" s="1"/>
  <c r="I72"/>
  <c r="Z74"/>
  <c r="Z75"/>
  <c r="Z76"/>
  <c r="Z77"/>
  <c r="Z78"/>
  <c r="Z79"/>
  <c r="Z80"/>
  <c r="Z81"/>
  <c r="Z82"/>
  <c r="Z83"/>
  <c r="Z84"/>
  <c r="Z85"/>
  <c r="I87"/>
  <c r="M87"/>
  <c r="I88"/>
  <c r="Z51"/>
  <c r="I51"/>
  <c r="Z121" i="4" l="1"/>
  <c r="H121" s="1"/>
  <c r="I121" s="1"/>
  <c r="I266"/>
  <c r="J266"/>
  <c r="Z8"/>
  <c r="H8" s="1"/>
  <c r="N73" i="3"/>
  <c r="Z73" s="1"/>
  <c r="Z72" s="1"/>
  <c r="N86"/>
  <c r="Z86" s="1"/>
  <c r="N87"/>
  <c r="I8" i="4" l="1"/>
  <c r="J8"/>
  <c r="N89" i="3"/>
  <c r="Z89" s="1"/>
  <c r="N91"/>
  <c r="Z91" s="1"/>
  <c r="N92"/>
  <c r="Z92" s="1"/>
  <c r="N93"/>
  <c r="Z93" s="1"/>
  <c r="Z87"/>
  <c r="N90" l="1"/>
  <c r="Z90" s="1"/>
  <c r="Z88" s="1"/>
  <c r="Y48" i="5" l="1"/>
  <c r="I48"/>
  <c r="Y100"/>
  <c r="Y99" s="1"/>
  <c r="I100"/>
  <c r="I99"/>
  <c r="Y98"/>
  <c r="Y97" s="1"/>
  <c r="I98"/>
  <c r="I97"/>
  <c r="G51" l="1"/>
  <c r="G71"/>
  <c r="G7"/>
  <c r="I21"/>
  <c r="H145" i="3"/>
  <c r="Z350" i="4"/>
  <c r="Z349"/>
  <c r="Z348"/>
  <c r="J346"/>
  <c r="I346"/>
  <c r="Z345"/>
  <c r="Z344"/>
  <c r="Z341"/>
  <c r="Z340"/>
  <c r="Z339"/>
  <c r="Z337"/>
  <c r="Z336"/>
  <c r="Z334"/>
  <c r="Z332" s="1"/>
  <c r="J332"/>
  <c r="I332"/>
  <c r="Z342" l="1"/>
  <c r="H342" s="1"/>
  <c r="I342" s="1"/>
  <c r="Z346"/>
  <c r="J342"/>
  <c r="I458" l="1"/>
  <c r="Z430"/>
  <c r="Z429"/>
  <c r="Z428"/>
  <c r="Z427"/>
  <c r="Z425"/>
  <c r="Z423"/>
  <c r="Z422"/>
  <c r="Z420"/>
  <c r="Z418"/>
  <c r="Z416"/>
  <c r="Z415"/>
  <c r="Z413"/>
  <c r="Z411"/>
  <c r="Z410"/>
  <c r="Z407"/>
  <c r="Z406"/>
  <c r="Z405"/>
  <c r="Z403"/>
  <c r="Z402"/>
  <c r="Z401"/>
  <c r="Z400"/>
  <c r="Z399"/>
  <c r="J398"/>
  <c r="I398"/>
  <c r="Z391"/>
  <c r="Z390"/>
  <c r="Z389"/>
  <c r="Z377"/>
  <c r="Z376"/>
  <c r="Z408" l="1"/>
  <c r="H408" s="1"/>
  <c r="I408" s="1"/>
  <c r="Z375"/>
  <c r="H375" s="1"/>
  <c r="I375" s="1"/>
  <c r="Z398"/>
  <c r="Z421"/>
  <c r="H421" s="1"/>
  <c r="J421" s="1"/>
  <c r="Z404"/>
  <c r="H404" s="1"/>
  <c r="I404" s="1"/>
  <c r="Z463"/>
  <c r="J408"/>
  <c r="I464"/>
  <c r="I463"/>
  <c r="J375" l="1"/>
  <c r="I421"/>
  <c r="N19" i="6" l="1"/>
  <c r="Y96" i="5"/>
  <c r="I96"/>
  <c r="Y95"/>
  <c r="I95"/>
  <c r="G165" i="4" l="1"/>
  <c r="Z331"/>
  <c r="Z330"/>
  <c r="Z329"/>
  <c r="Z328"/>
  <c r="J328"/>
  <c r="I328"/>
  <c r="Z326"/>
  <c r="Z325"/>
  <c r="J325"/>
  <c r="I325"/>
  <c r="Z324"/>
  <c r="Z322" s="1"/>
  <c r="H322" s="1"/>
  <c r="Z321"/>
  <c r="Z319"/>
  <c r="Z317"/>
  <c r="Z316"/>
  <c r="Z315"/>
  <c r="Z313"/>
  <c r="Z311"/>
  <c r="Z310"/>
  <c r="Z308"/>
  <c r="H308" s="1"/>
  <c r="I308" s="1"/>
  <c r="Z307"/>
  <c r="Z306"/>
  <c r="Z305"/>
  <c r="Z304"/>
  <c r="Z303"/>
  <c r="Z302"/>
  <c r="Z301"/>
  <c r="Z298"/>
  <c r="Z297"/>
  <c r="Z296"/>
  <c r="Z294"/>
  <c r="Z293"/>
  <c r="Z291"/>
  <c r="Z290"/>
  <c r="Z289"/>
  <c r="Z288"/>
  <c r="Z287"/>
  <c r="Z286"/>
  <c r="Z285"/>
  <c r="Z284"/>
  <c r="Z283"/>
  <c r="Z282"/>
  <c r="Z281"/>
  <c r="Z277"/>
  <c r="Z276" s="1"/>
  <c r="H276" s="1"/>
  <c r="Z265"/>
  <c r="Z264"/>
  <c r="Z263"/>
  <c r="Z262"/>
  <c r="Z261"/>
  <c r="Z260"/>
  <c r="Z258"/>
  <c r="Z257"/>
  <c r="Z256"/>
  <c r="Z254"/>
  <c r="Z253"/>
  <c r="Z250"/>
  <c r="Z249"/>
  <c r="Z248"/>
  <c r="Z247" s="1"/>
  <c r="H247" s="1"/>
  <c r="J247" s="1"/>
  <c r="I233"/>
  <c r="Z231"/>
  <c r="I231"/>
  <c r="Z230"/>
  <c r="Z229"/>
  <c r="Z228"/>
  <c r="Z226"/>
  <c r="Z225"/>
  <c r="Z224"/>
  <c r="Z223"/>
  <c r="Z218"/>
  <c r="H218" s="1"/>
  <c r="J218" s="1"/>
  <c r="Z217"/>
  <c r="Z216"/>
  <c r="Z215"/>
  <c r="Z214"/>
  <c r="Z213"/>
  <c r="Z211"/>
  <c r="Z210"/>
  <c r="Z209"/>
  <c r="Z208"/>
  <c r="Z206"/>
  <c r="Z205"/>
  <c r="Z204"/>
  <c r="Z203"/>
  <c r="Z201"/>
  <c r="Z200"/>
  <c r="Z199"/>
  <c r="Z198"/>
  <c r="Z195"/>
  <c r="Z194"/>
  <c r="Z193"/>
  <c r="Z192"/>
  <c r="Z190"/>
  <c r="Z178"/>
  <c r="Z177"/>
  <c r="Z176"/>
  <c r="Z175"/>
  <c r="Z174"/>
  <c r="Z173"/>
  <c r="Z172"/>
  <c r="Z171"/>
  <c r="Z169"/>
  <c r="Z168"/>
  <c r="I163"/>
  <c r="Z133"/>
  <c r="Z132"/>
  <c r="Z131"/>
  <c r="Z130"/>
  <c r="Z120"/>
  <c r="Z119"/>
  <c r="Z118"/>
  <c r="Z117"/>
  <c r="Z116"/>
  <c r="J184" i="3"/>
  <c r="I184"/>
  <c r="J179"/>
  <c r="I179"/>
  <c r="J171"/>
  <c r="I171"/>
  <c r="G163"/>
  <c r="N187"/>
  <c r="Z187" s="1"/>
  <c r="Z186"/>
  <c r="Z185"/>
  <c r="Z183"/>
  <c r="Z182"/>
  <c r="Z181"/>
  <c r="Z180"/>
  <c r="Z178"/>
  <c r="Z177"/>
  <c r="Z176"/>
  <c r="Z175"/>
  <c r="Z174"/>
  <c r="Z173"/>
  <c r="Z172"/>
  <c r="Z170"/>
  <c r="Z169"/>
  <c r="Z168"/>
  <c r="Z166"/>
  <c r="Z165"/>
  <c r="J18" i="5"/>
  <c r="I18"/>
  <c r="J15"/>
  <c r="I15"/>
  <c r="J12"/>
  <c r="I12"/>
  <c r="Y20"/>
  <c r="Y19"/>
  <c r="Y18" s="1"/>
  <c r="Y17"/>
  <c r="Y16"/>
  <c r="Y14"/>
  <c r="Y13"/>
  <c r="Y11"/>
  <c r="Y10" s="1"/>
  <c r="H10" s="1"/>
  <c r="J10" s="1"/>
  <c r="Y9"/>
  <c r="Y8" s="1"/>
  <c r="H8" s="1"/>
  <c r="Z196" i="4" l="1"/>
  <c r="H196" s="1"/>
  <c r="Z212"/>
  <c r="H212" s="1"/>
  <c r="I212" s="1"/>
  <c r="H7" i="5"/>
  <c r="Z115" i="4"/>
  <c r="H115" s="1"/>
  <c r="I115" s="1"/>
  <c r="Z129"/>
  <c r="H129" s="1"/>
  <c r="Z189"/>
  <c r="H189" s="1"/>
  <c r="I189" s="1"/>
  <c r="Z184" i="3"/>
  <c r="Z221" i="4"/>
  <c r="H221" s="1"/>
  <c r="J221" s="1"/>
  <c r="Z251"/>
  <c r="H251" s="1"/>
  <c r="I251" s="1"/>
  <c r="Z279"/>
  <c r="H279" s="1"/>
  <c r="J279" s="1"/>
  <c r="Z299"/>
  <c r="H299" s="1"/>
  <c r="J299" s="1"/>
  <c r="Z166"/>
  <c r="H166" s="1"/>
  <c r="I322"/>
  <c r="J196"/>
  <c r="I196"/>
  <c r="I221"/>
  <c r="J189"/>
  <c r="I218"/>
  <c r="I247"/>
  <c r="J308"/>
  <c r="Z171" i="3"/>
  <c r="I129" i="4"/>
  <c r="J115"/>
  <c r="I164"/>
  <c r="Z164" i="3"/>
  <c r="H164" s="1"/>
  <c r="Z167"/>
  <c r="H167" s="1"/>
  <c r="I167" s="1"/>
  <c r="Z179"/>
  <c r="Y15" i="5"/>
  <c r="Y12"/>
  <c r="I10"/>
  <c r="I8"/>
  <c r="J251" i="4" l="1"/>
  <c r="I299"/>
  <c r="H7"/>
  <c r="I279"/>
  <c r="H165"/>
  <c r="J166"/>
  <c r="I166"/>
  <c r="I164" i="3"/>
  <c r="H163"/>
  <c r="H144"/>
  <c r="G144"/>
  <c r="I138"/>
  <c r="Z139"/>
  <c r="Z138" s="1"/>
  <c r="J269"/>
  <c r="I269"/>
  <c r="I260"/>
  <c r="J254"/>
  <c r="I254"/>
  <c r="J250"/>
  <c r="I250"/>
  <c r="I245"/>
  <c r="J240"/>
  <c r="I240"/>
  <c r="I239"/>
  <c r="J234"/>
  <c r="I234"/>
  <c r="J229"/>
  <c r="I229"/>
  <c r="J225"/>
  <c r="I225"/>
  <c r="J220"/>
  <c r="I220"/>
  <c r="J210"/>
  <c r="I210"/>
  <c r="J206"/>
  <c r="I206"/>
  <c r="J196"/>
  <c r="I196"/>
  <c r="H195"/>
  <c r="G195"/>
  <c r="Z274"/>
  <c r="Z273"/>
  <c r="Z272"/>
  <c r="Z271"/>
  <c r="Z269"/>
  <c r="Z264"/>
  <c r="Z259"/>
  <c r="Z258"/>
  <c r="Z257"/>
  <c r="Z253"/>
  <c r="Z252"/>
  <c r="Z249"/>
  <c r="Z248"/>
  <c r="Z244"/>
  <c r="Z243"/>
  <c r="Z238"/>
  <c r="Z237"/>
  <c r="Z233"/>
  <c r="Z232"/>
  <c r="Z228"/>
  <c r="Z225" s="1"/>
  <c r="Z224"/>
  <c r="Z223"/>
  <c r="Z218"/>
  <c r="Z217"/>
  <c r="Z216"/>
  <c r="Z215"/>
  <c r="Z214"/>
  <c r="Z209"/>
  <c r="Z206" s="1"/>
  <c r="Z205"/>
  <c r="Z204"/>
  <c r="Z203"/>
  <c r="Z201"/>
  <c r="Z200"/>
  <c r="Z199"/>
  <c r="Z198"/>
  <c r="J49" i="5"/>
  <c r="I49"/>
  <c r="J45"/>
  <c r="I45"/>
  <c r="J44"/>
  <c r="I44"/>
  <c r="I43"/>
  <c r="I42"/>
  <c r="I41"/>
  <c r="J40"/>
  <c r="I40"/>
  <c r="J39"/>
  <c r="I39"/>
  <c r="J38"/>
  <c r="I38"/>
  <c r="J37"/>
  <c r="I37"/>
  <c r="J33"/>
  <c r="I33"/>
  <c r="J31"/>
  <c r="I31"/>
  <c r="J27"/>
  <c r="I27"/>
  <c r="H26"/>
  <c r="G26"/>
  <c r="Y41"/>
  <c r="Y47"/>
  <c r="Y46"/>
  <c r="Y45" s="1"/>
  <c r="Y44"/>
  <c r="Y43"/>
  <c r="Y42"/>
  <c r="Y40"/>
  <c r="Y39"/>
  <c r="Y38"/>
  <c r="Y37"/>
  <c r="Y36"/>
  <c r="Y35"/>
  <c r="Y34"/>
  <c r="Y33"/>
  <c r="Y32"/>
  <c r="Y31" s="1"/>
  <c r="Y30"/>
  <c r="Y29"/>
  <c r="Y28"/>
  <c r="Z478" i="4"/>
  <c r="Z22" i="3"/>
  <c r="Z19"/>
  <c r="H108" i="5"/>
  <c r="J64"/>
  <c r="I64"/>
  <c r="Y57"/>
  <c r="Y58"/>
  <c r="Z220" i="3" l="1"/>
  <c r="Z210"/>
  <c r="Z240"/>
  <c r="Z245"/>
  <c r="Z254"/>
  <c r="Z229"/>
  <c r="Z234"/>
  <c r="Z250"/>
  <c r="Z196"/>
  <c r="Z189" l="1"/>
  <c r="I188"/>
  <c r="Z47" l="1"/>
  <c r="Z43"/>
  <c r="Z42"/>
  <c r="Z41"/>
  <c r="Z38"/>
  <c r="Y94" i="5"/>
  <c r="Y93" s="1"/>
  <c r="I94"/>
  <c r="G93"/>
  <c r="Y102"/>
  <c r="Y101" s="1"/>
  <c r="Y92"/>
  <c r="I92" s="1"/>
  <c r="G91"/>
  <c r="G85"/>
  <c r="I93" l="1"/>
  <c r="Y91"/>
  <c r="I91" s="1"/>
  <c r="I102"/>
  <c r="I101"/>
  <c r="Z9" i="3" l="1"/>
  <c r="J86" i="5"/>
  <c r="G87" l="1"/>
  <c r="Y90"/>
  <c r="Y89" s="1"/>
  <c r="I90"/>
  <c r="G89"/>
  <c r="Y88"/>
  <c r="Y87" s="1"/>
  <c r="Z154" i="3"/>
  <c r="Z148"/>
  <c r="Z153"/>
  <c r="Z155"/>
  <c r="Z30"/>
  <c r="Z21"/>
  <c r="Z8" s="1"/>
  <c r="Z20"/>
  <c r="Y54" i="5"/>
  <c r="I54"/>
  <c r="I88" l="1"/>
  <c r="I89"/>
  <c r="I87"/>
  <c r="G465" i="4" l="1"/>
  <c r="Z109" i="3" l="1"/>
  <c r="N18" i="6" l="1"/>
  <c r="N17"/>
  <c r="N21"/>
  <c r="N27"/>
  <c r="Z468" i="4" l="1"/>
  <c r="Z467"/>
  <c r="N23" i="6"/>
  <c r="Z466" i="4" l="1"/>
  <c r="H466" s="1"/>
  <c r="I466" l="1"/>
  <c r="I59" i="3"/>
  <c r="Z44"/>
  <c r="Z37"/>
  <c r="Z31"/>
  <c r="M24" i="6" l="1"/>
  <c r="Z471" i="4" l="1"/>
  <c r="Z469" s="1"/>
  <c r="H465" s="1"/>
  <c r="N28" i="6" s="1"/>
  <c r="I469" i="4" l="1"/>
  <c r="N10" i="6"/>
  <c r="Z23" i="3"/>
  <c r="Z156" l="1"/>
  <c r="Z152"/>
  <c r="I73" i="5" l="1"/>
  <c r="O12" i="6"/>
  <c r="P10"/>
  <c r="O10"/>
  <c r="Z487" i="4"/>
  <c r="H487" s="1"/>
  <c r="P18" i="6"/>
  <c r="F19"/>
  <c r="H19" s="1"/>
  <c r="M13"/>
  <c r="E21"/>
  <c r="G7" i="3"/>
  <c r="G473" i="4"/>
  <c r="G190" i="3"/>
  <c r="H66" i="5"/>
  <c r="F15" i="6" s="1"/>
  <c r="F13"/>
  <c r="Y64" i="5"/>
  <c r="Y84"/>
  <c r="Y83" s="1"/>
  <c r="H83" s="1"/>
  <c r="I84"/>
  <c r="G83"/>
  <c r="G113"/>
  <c r="Y82"/>
  <c r="H82" s="1"/>
  <c r="Y80"/>
  <c r="Y79" s="1"/>
  <c r="J80"/>
  <c r="I80"/>
  <c r="E17" i="6"/>
  <c r="Z137" i="3"/>
  <c r="J163"/>
  <c r="Z18"/>
  <c r="Z13"/>
  <c r="H190"/>
  <c r="Z194"/>
  <c r="Z193"/>
  <c r="Z192"/>
  <c r="J191"/>
  <c r="I191"/>
  <c r="Y24" i="5"/>
  <c r="Y23" s="1"/>
  <c r="J23"/>
  <c r="I23"/>
  <c r="H22"/>
  <c r="F10" i="6" s="1"/>
  <c r="G22" i="5"/>
  <c r="M16" i="6"/>
  <c r="E25"/>
  <c r="E23"/>
  <c r="Y59" i="5"/>
  <c r="Z39" i="3"/>
  <c r="Z32"/>
  <c r="Z17"/>
  <c r="Z147"/>
  <c r="H7"/>
  <c r="N9" i="6" s="1"/>
  <c r="Z16" i="3"/>
  <c r="Z60"/>
  <c r="H63" i="5"/>
  <c r="Z121" i="3"/>
  <c r="Z120" s="1"/>
  <c r="I120"/>
  <c r="M20" i="6"/>
  <c r="M8"/>
  <c r="E8"/>
  <c r="M33"/>
  <c r="M31"/>
  <c r="M29"/>
  <c r="Y86" i="5"/>
  <c r="Y85" s="1"/>
  <c r="H85" s="1"/>
  <c r="G472" i="4"/>
  <c r="Z111" i="3"/>
  <c r="Z110"/>
  <c r="J108"/>
  <c r="Z107"/>
  <c r="J107"/>
  <c r="Z106"/>
  <c r="H105"/>
  <c r="J106"/>
  <c r="G105"/>
  <c r="Z143"/>
  <c r="Z142"/>
  <c r="Z141"/>
  <c r="J140"/>
  <c r="Z136"/>
  <c r="J135"/>
  <c r="Z134"/>
  <c r="Z133"/>
  <c r="Z132"/>
  <c r="Z131"/>
  <c r="Z130"/>
  <c r="J129"/>
  <c r="Z128"/>
  <c r="Z127"/>
  <c r="Z126"/>
  <c r="Z125"/>
  <c r="Z124"/>
  <c r="Z123"/>
  <c r="J122"/>
  <c r="Z119"/>
  <c r="Z118"/>
  <c r="Z117"/>
  <c r="Z116"/>
  <c r="Z115"/>
  <c r="J114"/>
  <c r="Z113"/>
  <c r="H112"/>
  <c r="N15" i="6" s="1"/>
  <c r="J113" i="3"/>
  <c r="G112"/>
  <c r="G63" i="5"/>
  <c r="Z95" i="3"/>
  <c r="Z96"/>
  <c r="Y67" i="5"/>
  <c r="Y68"/>
  <c r="F24" i="6"/>
  <c r="H24" s="1"/>
  <c r="Y53" i="5"/>
  <c r="Y52" s="1"/>
  <c r="Y61"/>
  <c r="Y60" s="1"/>
  <c r="Y56"/>
  <c r="Y55" s="1"/>
  <c r="Z10" i="3"/>
  <c r="Z11"/>
  <c r="Z12"/>
  <c r="Z14"/>
  <c r="Z15"/>
  <c r="Z24"/>
  <c r="Z29"/>
  <c r="Z35"/>
  <c r="Z36"/>
  <c r="Z40"/>
  <c r="Z45"/>
  <c r="Z46"/>
  <c r="Z149"/>
  <c r="Z150"/>
  <c r="Z157"/>
  <c r="Z151" s="1"/>
  <c r="Z159"/>
  <c r="Z160"/>
  <c r="Z161"/>
  <c r="Z476" i="4"/>
  <c r="Z479"/>
  <c r="Z480"/>
  <c r="Z483"/>
  <c r="H483" s="1"/>
  <c r="H482" s="1"/>
  <c r="N32" i="6" s="1"/>
  <c r="Y106" i="5"/>
  <c r="Y105" s="1"/>
  <c r="Y78"/>
  <c r="Y77" s="1"/>
  <c r="H77" s="1"/>
  <c r="Y76"/>
  <c r="H76" s="1"/>
  <c r="Y69"/>
  <c r="Y70"/>
  <c r="J70"/>
  <c r="G486" i="4"/>
  <c r="G485" s="1"/>
  <c r="G482"/>
  <c r="G481" s="1"/>
  <c r="G94" i="3"/>
  <c r="G145"/>
  <c r="G104" i="5"/>
  <c r="G103" s="1"/>
  <c r="G75"/>
  <c r="G77"/>
  <c r="G108"/>
  <c r="G107" s="1"/>
  <c r="H111"/>
  <c r="F26" i="6" s="1"/>
  <c r="G111" i="5"/>
  <c r="G110" s="1"/>
  <c r="I52"/>
  <c r="J52"/>
  <c r="I70"/>
  <c r="J114"/>
  <c r="I114"/>
  <c r="J112"/>
  <c r="I112"/>
  <c r="J109"/>
  <c r="I109"/>
  <c r="J78"/>
  <c r="I78"/>
  <c r="J55"/>
  <c r="I55"/>
  <c r="J60"/>
  <c r="I60"/>
  <c r="I483" i="4"/>
  <c r="J483"/>
  <c r="J158" i="3"/>
  <c r="I158"/>
  <c r="J151"/>
  <c r="I151"/>
  <c r="J146"/>
  <c r="I146"/>
  <c r="J98"/>
  <c r="I98"/>
  <c r="M97"/>
  <c r="J96"/>
  <c r="I96"/>
  <c r="J95"/>
  <c r="I95"/>
  <c r="J28"/>
  <c r="I28"/>
  <c r="M52"/>
  <c r="I72" i="5"/>
  <c r="I69"/>
  <c r="J69"/>
  <c r="G66"/>
  <c r="I67"/>
  <c r="J67"/>
  <c r="I106" i="3"/>
  <c r="I107"/>
  <c r="I108"/>
  <c r="I113"/>
  <c r="I114"/>
  <c r="I122"/>
  <c r="I129"/>
  <c r="I135"/>
  <c r="I140"/>
  <c r="I86" i="5"/>
  <c r="J8" i="3"/>
  <c r="I8"/>
  <c r="J33"/>
  <c r="I33"/>
  <c r="J25"/>
  <c r="I25"/>
  <c r="J52"/>
  <c r="I52"/>
  <c r="J53"/>
  <c r="I53"/>
  <c r="I465" i="4"/>
  <c r="H94" i="3"/>
  <c r="N11" i="6" s="1"/>
  <c r="I105" i="3"/>
  <c r="J26" i="5"/>
  <c r="H71"/>
  <c r="F16" i="6" s="1"/>
  <c r="J22" i="5"/>
  <c r="P21" i="6"/>
  <c r="J79" i="5"/>
  <c r="I79"/>
  <c r="G6"/>
  <c r="I26"/>
  <c r="H113"/>
  <c r="J113" s="1"/>
  <c r="F11" i="6"/>
  <c r="H11" s="1"/>
  <c r="F23" l="1"/>
  <c r="H23" s="1"/>
  <c r="G50" i="5"/>
  <c r="I190" i="3"/>
  <c r="I85" i="5"/>
  <c r="H481" i="4"/>
  <c r="F14" i="6"/>
  <c r="I63" i="5"/>
  <c r="J63"/>
  <c r="I66"/>
  <c r="E12" i="6"/>
  <c r="E7" s="1"/>
  <c r="I7" i="3"/>
  <c r="Z108"/>
  <c r="I108" i="5"/>
  <c r="N14" i="6"/>
  <c r="P14" s="1"/>
  <c r="N22"/>
  <c r="P22" s="1"/>
  <c r="J144" i="3"/>
  <c r="P17" i="6"/>
  <c r="O11"/>
  <c r="I94" i="3"/>
  <c r="J51" i="5"/>
  <c r="I51"/>
  <c r="I351" i="4"/>
  <c r="J351"/>
  <c r="H50" i="5"/>
  <c r="I71"/>
  <c r="I112" i="3"/>
  <c r="H6"/>
  <c r="J66" i="5"/>
  <c r="Y81"/>
  <c r="H81" s="1"/>
  <c r="G24" i="6"/>
  <c r="F27"/>
  <c r="H27" s="1"/>
  <c r="Y75" i="5"/>
  <c r="Z28" i="3"/>
  <c r="Z191"/>
  <c r="N97"/>
  <c r="Z97" s="1"/>
  <c r="G104"/>
  <c r="Z129"/>
  <c r="Z140"/>
  <c r="Z146"/>
  <c r="Z122"/>
  <c r="Z59"/>
  <c r="H104"/>
  <c r="Z114"/>
  <c r="G6"/>
  <c r="J190"/>
  <c r="I482" i="4"/>
  <c r="Z475"/>
  <c r="J482"/>
  <c r="J76" i="5"/>
  <c r="H75"/>
  <c r="G19" i="6"/>
  <c r="H486" i="4"/>
  <c r="J486" s="1"/>
  <c r="I487"/>
  <c r="J487"/>
  <c r="P27" i="6"/>
  <c r="O27"/>
  <c r="J145" i="3"/>
  <c r="I113" i="5"/>
  <c r="O17" i="6"/>
  <c r="G11"/>
  <c r="N99" i="3"/>
  <c r="Z99" s="1"/>
  <c r="N100" s="1"/>
  <c r="Z100" s="1"/>
  <c r="P11" i="6"/>
  <c r="I163" i="3"/>
  <c r="J7"/>
  <c r="J105"/>
  <c r="J112"/>
  <c r="I145"/>
  <c r="Z158"/>
  <c r="Z135"/>
  <c r="H26" i="6"/>
  <c r="G26"/>
  <c r="G14"/>
  <c r="H13"/>
  <c r="G13"/>
  <c r="H10"/>
  <c r="G10"/>
  <c r="H110" i="5"/>
  <c r="J110" s="1"/>
  <c r="I76"/>
  <c r="I22"/>
  <c r="I111"/>
  <c r="G16" i="6"/>
  <c r="I481" i="4"/>
  <c r="J481"/>
  <c r="M7" i="6"/>
  <c r="J107" i="5"/>
  <c r="I107"/>
  <c r="J77"/>
  <c r="I77"/>
  <c r="P19" i="6"/>
  <c r="N16"/>
  <c r="P15"/>
  <c r="H6" i="5"/>
  <c r="H15" i="6"/>
  <c r="G15"/>
  <c r="F12"/>
  <c r="H104" i="5"/>
  <c r="J105"/>
  <c r="I105"/>
  <c r="O32" i="6"/>
  <c r="P32"/>
  <c r="N31"/>
  <c r="I82" i="5"/>
  <c r="J82"/>
  <c r="I83"/>
  <c r="P28" i="6"/>
  <c r="O28"/>
  <c r="J108" i="5"/>
  <c r="J111"/>
  <c r="O14" i="6"/>
  <c r="O15"/>
  <c r="O18"/>
  <c r="O19"/>
  <c r="O21"/>
  <c r="G23" l="1"/>
  <c r="H115" i="5"/>
  <c r="N26" i="6"/>
  <c r="I475" i="4"/>
  <c r="J475"/>
  <c r="I110" i="5"/>
  <c r="N26" i="3"/>
  <c r="N34"/>
  <c r="N27"/>
  <c r="Z27" s="1"/>
  <c r="J6"/>
  <c r="Z26"/>
  <c r="Z34"/>
  <c r="I81" i="5"/>
  <c r="I6" i="3"/>
  <c r="G115" i="5"/>
  <c r="J50"/>
  <c r="N101" i="3"/>
  <c r="Z101" s="1"/>
  <c r="O22" i="6"/>
  <c r="N13"/>
  <c r="P13" s="1"/>
  <c r="N103" i="3"/>
  <c r="Z103" s="1"/>
  <c r="N102"/>
  <c r="Z102" s="1"/>
  <c r="I144"/>
  <c r="I75" i="5"/>
  <c r="I74"/>
  <c r="J81"/>
  <c r="I50"/>
  <c r="N8" i="6"/>
  <c r="O8" s="1"/>
  <c r="N34"/>
  <c r="O34" s="1"/>
  <c r="F25"/>
  <c r="G25" s="1"/>
  <c r="G27"/>
  <c r="P9"/>
  <c r="O9"/>
  <c r="H485" i="4"/>
  <c r="I485" s="1"/>
  <c r="I486"/>
  <c r="I104" i="3"/>
  <c r="J104"/>
  <c r="F18" i="6"/>
  <c r="F17" s="1"/>
  <c r="J75" i="5"/>
  <c r="H103"/>
  <c r="J104"/>
  <c r="F22" i="6"/>
  <c r="I104" i="5"/>
  <c r="H20" i="6"/>
  <c r="G20"/>
  <c r="F9"/>
  <c r="I7" i="5"/>
  <c r="J7"/>
  <c r="P16" i="6"/>
  <c r="O16"/>
  <c r="P31"/>
  <c r="O31"/>
  <c r="H12"/>
  <c r="G12"/>
  <c r="I165" i="4" l="1"/>
  <c r="N30" i="6"/>
  <c r="H472" i="4"/>
  <c r="I473"/>
  <c r="J473"/>
  <c r="H25" i="6"/>
  <c r="O13"/>
  <c r="N49" i="3"/>
  <c r="Z49" s="1"/>
  <c r="N50"/>
  <c r="Z50" s="1"/>
  <c r="Z98"/>
  <c r="Z25"/>
  <c r="P34" i="6"/>
  <c r="P8"/>
  <c r="J74" i="5"/>
  <c r="N33" i="6"/>
  <c r="P33" s="1"/>
  <c r="J485" i="4"/>
  <c r="P26" i="6"/>
  <c r="J165" i="4"/>
  <c r="H18" i="6"/>
  <c r="G18"/>
  <c r="H17"/>
  <c r="G17"/>
  <c r="I6" i="5"/>
  <c r="J6"/>
  <c r="H9" i="6"/>
  <c r="F8"/>
  <c r="G9"/>
  <c r="H22"/>
  <c r="F21"/>
  <c r="G22"/>
  <c r="I103" i="5"/>
  <c r="J103"/>
  <c r="P30" i="6" l="1"/>
  <c r="O30"/>
  <c r="N29"/>
  <c r="I472" i="4"/>
  <c r="J472"/>
  <c r="Z33" i="3"/>
  <c r="N52" s="1"/>
  <c r="N54" s="1"/>
  <c r="Z54" s="1"/>
  <c r="N55" s="1"/>
  <c r="Z55" s="1"/>
  <c r="O33" i="6"/>
  <c r="O26"/>
  <c r="G21"/>
  <c r="H21"/>
  <c r="H8"/>
  <c r="F7"/>
  <c r="G8"/>
  <c r="I115" i="5"/>
  <c r="J115"/>
  <c r="O29" i="6" l="1"/>
  <c r="P29"/>
  <c r="N56" i="3"/>
  <c r="Z56" s="1"/>
  <c r="N58"/>
  <c r="Z58" s="1"/>
  <c r="N57"/>
  <c r="Z57" s="1"/>
  <c r="Z52"/>
  <c r="H7" i="6"/>
  <c r="G7"/>
  <c r="G162" i="3"/>
  <c r="J195"/>
  <c r="I195"/>
  <c r="H162"/>
  <c r="O23" i="6"/>
  <c r="N20"/>
  <c r="P20" s="1"/>
  <c r="Z53" i="3" l="1"/>
  <c r="I162"/>
  <c r="J162"/>
  <c r="O20" i="6"/>
  <c r="P23"/>
  <c r="G6" i="4"/>
  <c r="I7"/>
  <c r="J7" s="1"/>
  <c r="N25" i="6"/>
  <c r="O25" s="1"/>
  <c r="H6" i="4"/>
  <c r="H489" s="1"/>
  <c r="I489" l="1"/>
  <c r="J489"/>
  <c r="P25" i="6"/>
  <c r="I6" i="4"/>
  <c r="J6" s="1"/>
  <c r="N24" i="6"/>
  <c r="N7" s="1"/>
  <c r="O24" l="1"/>
  <c r="P24"/>
  <c r="P7" l="1"/>
  <c r="O7"/>
  <c r="X65" i="5"/>
</calcChain>
</file>

<file path=xl/comments1.xml><?xml version="1.0" encoding="utf-8"?>
<comments xmlns="http://schemas.openxmlformats.org/spreadsheetml/2006/main">
  <authors>
    <author>영우</author>
    <author>최진열</author>
    <author>이진영</author>
  </authors>
  <commentList>
    <comment ref="Q203" authorId="0">
      <text>
        <r>
          <rPr>
            <b/>
            <sz val="9"/>
            <color indexed="81"/>
            <rFont val="돋움"/>
            <family val="3"/>
            <charset val="129"/>
          </rPr>
          <t>기관앞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북단사거리</t>
        </r>
        <r>
          <rPr>
            <b/>
            <sz val="9"/>
            <color indexed="81"/>
            <rFont val="Tahoma"/>
            <family val="2"/>
          </rPr>
          <t xml:space="preserve">,
</t>
        </r>
        <r>
          <rPr>
            <b/>
            <sz val="9"/>
            <color indexed="81"/>
            <rFont val="돋움"/>
            <family val="3"/>
            <charset val="129"/>
          </rPr>
          <t>강변역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개</t>
        </r>
        <r>
          <rPr>
            <b/>
            <sz val="9"/>
            <color indexed="81"/>
            <rFont val="Tahoma"/>
            <family val="2"/>
          </rPr>
          <t xml:space="preserve">,
</t>
        </r>
        <r>
          <rPr>
            <b/>
            <sz val="9"/>
            <color indexed="81"/>
            <rFont val="돋움"/>
            <family val="3"/>
            <charset val="129"/>
          </rPr>
          <t>활동보고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감사현수막</t>
        </r>
      </text>
    </comment>
    <comment ref="Z220" authorId="1">
      <text>
        <r>
          <rPr>
            <b/>
            <sz val="9"/>
            <color indexed="81"/>
            <rFont val="돋움"/>
            <family val="3"/>
            <charset val="129"/>
          </rPr>
          <t>최창영</t>
        </r>
        <r>
          <rPr>
            <b/>
            <sz val="9"/>
            <color indexed="81"/>
            <rFont val="Tahoma"/>
            <family val="2"/>
          </rPr>
          <t xml:space="preserve"> 16,000
</t>
        </r>
        <r>
          <rPr>
            <b/>
            <sz val="9"/>
            <color indexed="81"/>
            <rFont val="돋움"/>
            <family val="3"/>
            <charset val="129"/>
          </rPr>
          <t>경로</t>
        </r>
        <r>
          <rPr>
            <b/>
            <sz val="9"/>
            <color indexed="81"/>
            <rFont val="Tahoma"/>
            <family val="2"/>
          </rPr>
          <t xml:space="preserve">      5,000</t>
        </r>
      </text>
    </comment>
    <comment ref="Z231" authorId="1">
      <text>
        <r>
          <rPr>
            <b/>
            <sz val="9"/>
            <color indexed="81"/>
            <rFont val="Tahoma"/>
            <family val="2"/>
          </rPr>
          <t>-290,000</t>
        </r>
        <r>
          <rPr>
            <b/>
            <sz val="9"/>
            <color indexed="81"/>
            <rFont val="돋움"/>
            <family val="3"/>
            <charset val="129"/>
          </rPr>
          <t>원</t>
        </r>
      </text>
    </comment>
    <comment ref="Z247" authorId="1">
      <text>
        <r>
          <rPr>
            <b/>
            <sz val="9"/>
            <color indexed="81"/>
            <rFont val="Tahoma"/>
            <family val="2"/>
          </rPr>
          <t>-290,000</t>
        </r>
        <r>
          <rPr>
            <b/>
            <sz val="9"/>
            <color indexed="81"/>
            <rFont val="돋움"/>
            <family val="3"/>
            <charset val="129"/>
          </rPr>
          <t xml:space="preserve">원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84" authorId="2">
      <text>
        <r>
          <rPr>
            <b/>
            <sz val="9"/>
            <color indexed="81"/>
            <rFont val="돋움"/>
            <family val="3"/>
            <charset val="129"/>
          </rPr>
          <t>개강식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종강식
교육프로그램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회
나들이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포함</t>
        </r>
      </text>
    </comment>
    <comment ref="M388" authorId="2">
      <text>
        <r>
          <rPr>
            <b/>
            <sz val="9"/>
            <color indexed="81"/>
            <rFont val="돋움"/>
            <family val="3"/>
            <charset val="129"/>
          </rPr>
          <t>개강식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종강식
교육프로그램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회
나들이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포함</t>
        </r>
      </text>
    </comment>
  </commentList>
</comments>
</file>

<file path=xl/sharedStrings.xml><?xml version="1.0" encoding="utf-8"?>
<sst xmlns="http://schemas.openxmlformats.org/spreadsheetml/2006/main" count="4305" uniqueCount="1029">
  <si>
    <t>원</t>
    <phoneticPr fontId="4" type="noConversion"/>
  </si>
  <si>
    <t>회</t>
    <phoneticPr fontId="4" type="noConversion"/>
  </si>
  <si>
    <t>명</t>
    <phoneticPr fontId="4" type="noConversion"/>
  </si>
  <si>
    <t>일</t>
    <phoneticPr fontId="4" type="noConversion"/>
  </si>
  <si>
    <t>=</t>
    <phoneticPr fontId="4" type="noConversion"/>
  </si>
  <si>
    <t>시설비</t>
    <phoneticPr fontId="4" type="noConversion"/>
  </si>
  <si>
    <t>월</t>
    <phoneticPr fontId="4" type="noConversion"/>
  </si>
  <si>
    <t>세출 및 이월합계</t>
    <phoneticPr fontId="4" type="noConversion"/>
  </si>
  <si>
    <t xml:space="preserve"> </t>
    <phoneticPr fontId="4" type="noConversion"/>
  </si>
  <si>
    <t>(1)세입내역</t>
    <phoneticPr fontId="4" type="noConversion"/>
  </si>
  <si>
    <t>(단위:천원)</t>
    <phoneticPr fontId="4" type="noConversion"/>
  </si>
  <si>
    <t>과         목</t>
    <phoneticPr fontId="4" type="noConversion"/>
  </si>
  <si>
    <t>증감 (B) -(A)</t>
    <phoneticPr fontId="4" type="noConversion"/>
  </si>
  <si>
    <t>관</t>
    <phoneticPr fontId="4" type="noConversion"/>
  </si>
  <si>
    <t>항</t>
    <phoneticPr fontId="4" type="noConversion"/>
  </si>
  <si>
    <t>목</t>
    <phoneticPr fontId="4" type="noConversion"/>
  </si>
  <si>
    <t>비율(%)</t>
    <phoneticPr fontId="4" type="noConversion"/>
  </si>
  <si>
    <t>합  계</t>
    <phoneticPr fontId="4" type="noConversion"/>
  </si>
  <si>
    <t>소계</t>
    <phoneticPr fontId="4" type="noConversion"/>
  </si>
  <si>
    <t xml:space="preserve"> = </t>
    <phoneticPr fontId="4" type="noConversion"/>
  </si>
  <si>
    <t>월</t>
  </si>
  <si>
    <t>보조금</t>
    <phoneticPr fontId="4" type="noConversion"/>
  </si>
  <si>
    <t>안전관리인 인건비 보조</t>
    <phoneticPr fontId="4" type="noConversion"/>
  </si>
  <si>
    <t>기타보조금</t>
    <phoneticPr fontId="4" type="noConversion"/>
  </si>
  <si>
    <t xml:space="preserve"> </t>
    <phoneticPr fontId="4" type="noConversion"/>
  </si>
  <si>
    <t>전입금</t>
    <phoneticPr fontId="4" type="noConversion"/>
  </si>
  <si>
    <t>이월금</t>
    <phoneticPr fontId="4" type="noConversion"/>
  </si>
  <si>
    <t>잡수입</t>
    <phoneticPr fontId="4" type="noConversion"/>
  </si>
  <si>
    <t>예금이자</t>
    <phoneticPr fontId="4" type="noConversion"/>
  </si>
  <si>
    <t>세입총계</t>
    <phoneticPr fontId="4" type="noConversion"/>
  </si>
  <si>
    <t>실비사업</t>
    <phoneticPr fontId="4" type="noConversion"/>
  </si>
  <si>
    <t>수  입</t>
    <phoneticPr fontId="4" type="noConversion"/>
  </si>
  <si>
    <t>경  상</t>
    <phoneticPr fontId="4" type="noConversion"/>
  </si>
  <si>
    <t>사회복지관 운영보조금</t>
    <phoneticPr fontId="4" type="noConversion"/>
  </si>
  <si>
    <t>직원복지수당</t>
    <phoneticPr fontId="4" type="noConversion"/>
  </si>
  <si>
    <t>시설장비</t>
    <phoneticPr fontId="4" type="noConversion"/>
  </si>
  <si>
    <t>기타</t>
    <phoneticPr fontId="4" type="noConversion"/>
  </si>
  <si>
    <t>밑반찬 운영보조</t>
    <phoneticPr fontId="4" type="noConversion"/>
  </si>
  <si>
    <t>특식비</t>
    <phoneticPr fontId="4" type="noConversion"/>
  </si>
  <si>
    <t>노인교실 운영보조</t>
    <phoneticPr fontId="4" type="noConversion"/>
  </si>
  <si>
    <t>기부금</t>
    <phoneticPr fontId="4" type="noConversion"/>
  </si>
  <si>
    <t>결연후원금</t>
    <phoneticPr fontId="4" type="noConversion"/>
  </si>
  <si>
    <t>전년도</t>
    <phoneticPr fontId="4" type="noConversion"/>
  </si>
  <si>
    <t>전년도이월금</t>
    <phoneticPr fontId="4" type="noConversion"/>
  </si>
  <si>
    <t>112-1</t>
    <phoneticPr fontId="4" type="noConversion"/>
  </si>
  <si>
    <t>112-2</t>
    <phoneticPr fontId="4" type="noConversion"/>
  </si>
  <si>
    <t>112-3</t>
    <phoneticPr fontId="4" type="noConversion"/>
  </si>
  <si>
    <t>112-4</t>
    <phoneticPr fontId="4" type="noConversion"/>
  </si>
  <si>
    <t>시내외출장비</t>
    <phoneticPr fontId="4" type="noConversion"/>
  </si>
  <si>
    <t>세             입</t>
    <phoneticPr fontId="4" type="noConversion"/>
  </si>
  <si>
    <t>세             출</t>
    <phoneticPr fontId="4" type="noConversion"/>
  </si>
  <si>
    <t>목</t>
  </si>
  <si>
    <t>총   계</t>
    <phoneticPr fontId="4" type="noConversion"/>
  </si>
  <si>
    <t>계</t>
    <phoneticPr fontId="4" type="noConversion"/>
  </si>
  <si>
    <t>1. 세입,세출 총괄표</t>
    <phoneticPr fontId="4" type="noConversion"/>
  </si>
  <si>
    <t>가족기능강화</t>
    <phoneticPr fontId="4" type="noConversion"/>
  </si>
  <si>
    <t xml:space="preserve">재가인건비 </t>
    <phoneticPr fontId="4" type="noConversion"/>
  </si>
  <si>
    <t>지역사회자원개발</t>
    <phoneticPr fontId="4" type="noConversion"/>
  </si>
  <si>
    <t>안전관리인건비</t>
    <phoneticPr fontId="4" type="noConversion"/>
  </si>
  <si>
    <t>보조금수입</t>
    <phoneticPr fontId="4" type="noConversion"/>
  </si>
  <si>
    <t>경상보조금</t>
    <phoneticPr fontId="4" type="noConversion"/>
  </si>
  <si>
    <t>시설장비보조금</t>
    <phoneticPr fontId="4" type="noConversion"/>
  </si>
  <si>
    <t>실비사업비</t>
    <phoneticPr fontId="4" type="noConversion"/>
  </si>
  <si>
    <t>기타기관보조금</t>
    <phoneticPr fontId="4" type="noConversion"/>
  </si>
  <si>
    <t>기부금수입</t>
    <phoneticPr fontId="4" type="noConversion"/>
  </si>
  <si>
    <t>무료사업비</t>
    <phoneticPr fontId="4" type="noConversion"/>
  </si>
  <si>
    <t>지역사회보호</t>
    <phoneticPr fontId="4" type="noConversion"/>
  </si>
  <si>
    <t>잡지출</t>
    <phoneticPr fontId="4" type="noConversion"/>
  </si>
  <si>
    <t>기타잡지출</t>
    <phoneticPr fontId="4" type="noConversion"/>
  </si>
  <si>
    <t>인건비</t>
    <phoneticPr fontId="4" type="noConversion"/>
  </si>
  <si>
    <t>실비사업</t>
    <phoneticPr fontId="4" type="noConversion"/>
  </si>
  <si>
    <t>수입</t>
    <phoneticPr fontId="4" type="noConversion"/>
  </si>
  <si>
    <t>재산</t>
    <phoneticPr fontId="4" type="noConversion"/>
  </si>
  <si>
    <t>운영비</t>
    <phoneticPr fontId="4" type="noConversion"/>
  </si>
  <si>
    <t xml:space="preserve">복지관 </t>
    <phoneticPr fontId="4" type="noConversion"/>
  </si>
  <si>
    <t>보조금</t>
    <phoneticPr fontId="4" type="noConversion"/>
  </si>
  <si>
    <t>복지수당</t>
    <phoneticPr fontId="4" type="noConversion"/>
  </si>
  <si>
    <t>안전관리</t>
    <phoneticPr fontId="4" type="noConversion"/>
  </si>
  <si>
    <t>기능보강</t>
    <phoneticPr fontId="4" type="noConversion"/>
  </si>
  <si>
    <t>밑반찬운영보조금</t>
    <phoneticPr fontId="4" type="noConversion"/>
  </si>
  <si>
    <t>노인교실운영</t>
    <phoneticPr fontId="4" type="noConversion"/>
  </si>
  <si>
    <t>기타사업운영</t>
    <phoneticPr fontId="4" type="noConversion"/>
  </si>
  <si>
    <t>법인전입금</t>
    <phoneticPr fontId="4" type="noConversion"/>
  </si>
  <si>
    <t>전기이월금</t>
    <phoneticPr fontId="4" type="noConversion"/>
  </si>
  <si>
    <t>예금이자</t>
    <phoneticPr fontId="4" type="noConversion"/>
  </si>
  <si>
    <t>잡수입</t>
    <phoneticPr fontId="4" type="noConversion"/>
  </si>
  <si>
    <t>급    여</t>
    <phoneticPr fontId="4" type="noConversion"/>
  </si>
  <si>
    <t>상 여 금</t>
    <phoneticPr fontId="4" type="noConversion"/>
  </si>
  <si>
    <t>제 수 당</t>
    <phoneticPr fontId="4" type="noConversion"/>
  </si>
  <si>
    <t>퇴직금 및 적립금</t>
    <phoneticPr fontId="4" type="noConversion"/>
  </si>
  <si>
    <t>연금사회보험</t>
    <phoneticPr fontId="4" type="noConversion"/>
  </si>
  <si>
    <t>직원경조사비</t>
    <phoneticPr fontId="4" type="noConversion"/>
  </si>
  <si>
    <t>자판기재료구입</t>
    <phoneticPr fontId="4" type="noConversion"/>
  </si>
  <si>
    <t>기타지출</t>
    <phoneticPr fontId="4" type="noConversion"/>
  </si>
  <si>
    <t>차   기</t>
    <phoneticPr fontId="4" type="noConversion"/>
  </si>
  <si>
    <t>개</t>
    <phoneticPr fontId="4" type="noConversion"/>
  </si>
  <si>
    <t>소  계</t>
    <phoneticPr fontId="4" type="noConversion"/>
  </si>
  <si>
    <t>×</t>
  </si>
  <si>
    <t>액수</t>
  </si>
  <si>
    <t>%</t>
  </si>
  <si>
    <t>115-1</t>
    <phoneticPr fontId="4" type="noConversion"/>
  </si>
  <si>
    <t xml:space="preserve"> </t>
    <phoneticPr fontId="4" type="noConversion"/>
  </si>
  <si>
    <t>관</t>
    <phoneticPr fontId="4" type="noConversion"/>
  </si>
  <si>
    <t>항</t>
    <phoneticPr fontId="4" type="noConversion"/>
  </si>
  <si>
    <t>목</t>
    <phoneticPr fontId="4" type="noConversion"/>
  </si>
  <si>
    <t>증감 (B) -(A)</t>
    <phoneticPr fontId="4" type="noConversion"/>
  </si>
  <si>
    <t>○</t>
    <phoneticPr fontId="4" type="noConversion"/>
  </si>
  <si>
    <t>(1)세출내역</t>
    <phoneticPr fontId="4" type="noConversion"/>
  </si>
  <si>
    <t>원</t>
    <phoneticPr fontId="4" type="noConversion"/>
  </si>
  <si>
    <t xml:space="preserve"> = </t>
    <phoneticPr fontId="4" type="noConversion"/>
  </si>
  <si>
    <t>명</t>
    <phoneticPr fontId="4" type="noConversion"/>
  </si>
  <si>
    <t>월</t>
    <phoneticPr fontId="4" type="noConversion"/>
  </si>
  <si>
    <t>％</t>
    <phoneticPr fontId="4" type="noConversion"/>
  </si>
  <si>
    <t>÷</t>
    <phoneticPr fontId="4" type="noConversion"/>
  </si>
  <si>
    <t>월</t>
    <phoneticPr fontId="4" type="noConversion"/>
  </si>
  <si>
    <t>회</t>
    <phoneticPr fontId="4" type="noConversion"/>
  </si>
  <si>
    <t>명</t>
    <phoneticPr fontId="4" type="noConversion"/>
  </si>
  <si>
    <t>원</t>
    <phoneticPr fontId="4" type="noConversion"/>
  </si>
  <si>
    <t>원</t>
    <phoneticPr fontId="4" type="noConversion"/>
  </si>
  <si>
    <t>월</t>
    <phoneticPr fontId="4" type="noConversion"/>
  </si>
  <si>
    <t>원</t>
    <phoneticPr fontId="4" type="noConversion"/>
  </si>
  <si>
    <t>회</t>
    <phoneticPr fontId="4" type="noConversion"/>
  </si>
  <si>
    <t>대</t>
    <phoneticPr fontId="4" type="noConversion"/>
  </si>
  <si>
    <t>㎡</t>
    <phoneticPr fontId="4" type="noConversion"/>
  </si>
  <si>
    <t>예비비</t>
    <phoneticPr fontId="4" type="noConversion"/>
  </si>
  <si>
    <t>차  기</t>
    <phoneticPr fontId="4" type="noConversion"/>
  </si>
  <si>
    <t>이월금</t>
    <phoneticPr fontId="4" type="noConversion"/>
  </si>
  <si>
    <t>합   계</t>
    <phoneticPr fontId="4" type="noConversion"/>
  </si>
  <si>
    <t>○</t>
    <phoneticPr fontId="4" type="noConversion"/>
  </si>
  <si>
    <t>회</t>
    <phoneticPr fontId="4" type="noConversion"/>
  </si>
  <si>
    <t>명</t>
    <phoneticPr fontId="4" type="noConversion"/>
  </si>
  <si>
    <t>운영비</t>
    <phoneticPr fontId="4" type="noConversion"/>
  </si>
  <si>
    <t>기타운영비</t>
    <phoneticPr fontId="4" type="noConversion"/>
  </si>
  <si>
    <t>월</t>
    <phoneticPr fontId="4" type="noConversion"/>
  </si>
  <si>
    <t>％</t>
    <phoneticPr fontId="4" type="noConversion"/>
  </si>
  <si>
    <t>○</t>
  </si>
  <si>
    <t>×</t>
    <phoneticPr fontId="4" type="noConversion"/>
  </si>
  <si>
    <t>교통비</t>
    <phoneticPr fontId="4" type="noConversion"/>
  </si>
  <si>
    <t>(단위:천원)</t>
    <phoneticPr fontId="4" type="noConversion"/>
  </si>
  <si>
    <t>인 건 비</t>
    <phoneticPr fontId="4" type="noConversion"/>
  </si>
  <si>
    <t>안전기사</t>
    <phoneticPr fontId="4" type="noConversion"/>
  </si>
  <si>
    <t>산재보험금</t>
    <phoneticPr fontId="4" type="noConversion"/>
  </si>
  <si>
    <t>고용보험료</t>
    <phoneticPr fontId="4" type="noConversion"/>
  </si>
  <si>
    <t>국민연금</t>
    <phoneticPr fontId="4" type="noConversion"/>
  </si>
  <si>
    <t>건강보험금</t>
    <phoneticPr fontId="4" type="noConversion"/>
  </si>
  <si>
    <t>지역사회</t>
    <phoneticPr fontId="4" type="noConversion"/>
  </si>
  <si>
    <t>예비비</t>
    <phoneticPr fontId="4" type="noConversion"/>
  </si>
  <si>
    <t>차기이월금</t>
    <phoneticPr fontId="4" type="noConversion"/>
  </si>
  <si>
    <t>인건비</t>
    <phoneticPr fontId="4" type="noConversion"/>
  </si>
  <si>
    <t>복지관인건비</t>
    <phoneticPr fontId="4" type="noConversion"/>
  </si>
  <si>
    <t>기말수당</t>
    <phoneticPr fontId="4" type="noConversion"/>
  </si>
  <si>
    <t>정근수당</t>
    <phoneticPr fontId="4" type="noConversion"/>
  </si>
  <si>
    <t>복지수당</t>
    <phoneticPr fontId="4" type="noConversion"/>
  </si>
  <si>
    <t>직무수당</t>
    <phoneticPr fontId="4" type="noConversion"/>
  </si>
  <si>
    <t>가계보조금</t>
    <phoneticPr fontId="4" type="noConversion"/>
  </si>
  <si>
    <t>가족수당</t>
    <phoneticPr fontId="4" type="noConversion"/>
  </si>
  <si>
    <t>자격수당</t>
    <phoneticPr fontId="4" type="noConversion"/>
  </si>
  <si>
    <t>급식수당</t>
    <phoneticPr fontId="4" type="noConversion"/>
  </si>
  <si>
    <t>명절휴가비</t>
    <phoneticPr fontId="4" type="noConversion"/>
  </si>
  <si>
    <t>가계안정지원비</t>
    <phoneticPr fontId="4" type="noConversion"/>
  </si>
  <si>
    <t>안전관리기사</t>
    <phoneticPr fontId="4" type="noConversion"/>
  </si>
  <si>
    <t>제수당</t>
    <phoneticPr fontId="4" type="noConversion"/>
  </si>
  <si>
    <t>사무용품비</t>
    <phoneticPr fontId="4" type="noConversion"/>
  </si>
  <si>
    <t>인쇄비</t>
    <phoneticPr fontId="4" type="noConversion"/>
  </si>
  <si>
    <t>집기구입비</t>
    <phoneticPr fontId="4" type="noConversion"/>
  </si>
  <si>
    <t>회계감사비</t>
    <phoneticPr fontId="4" type="noConversion"/>
  </si>
  <si>
    <t>우편료</t>
    <phoneticPr fontId="4" type="noConversion"/>
  </si>
  <si>
    <t>전화료</t>
    <phoneticPr fontId="4" type="noConversion"/>
  </si>
  <si>
    <t>전기요금</t>
    <phoneticPr fontId="4" type="noConversion"/>
  </si>
  <si>
    <t>상하수도료</t>
    <phoneticPr fontId="4" type="noConversion"/>
  </si>
  <si>
    <t>도시가스료</t>
    <phoneticPr fontId="4" type="noConversion"/>
  </si>
  <si>
    <t>오물수거료</t>
    <phoneticPr fontId="4" type="noConversion"/>
  </si>
  <si>
    <t>무인경비료</t>
    <phoneticPr fontId="4" type="noConversion"/>
  </si>
  <si>
    <t>사회복지관협회비</t>
    <phoneticPr fontId="4" type="noConversion"/>
  </si>
  <si>
    <t>기타협회비</t>
    <phoneticPr fontId="4" type="noConversion"/>
  </si>
  <si>
    <t>차량유지비</t>
    <phoneticPr fontId="4" type="noConversion"/>
  </si>
  <si>
    <t>정화조수거</t>
    <phoneticPr fontId="4" type="noConversion"/>
  </si>
  <si>
    <t>쥐방역비</t>
    <phoneticPr fontId="4" type="noConversion"/>
  </si>
  <si>
    <t>기타잡비</t>
    <phoneticPr fontId="4" type="noConversion"/>
  </si>
  <si>
    <t>시설유지비</t>
    <phoneticPr fontId="4" type="noConversion"/>
  </si>
  <si>
    <t>집기유지비</t>
    <phoneticPr fontId="4" type="noConversion"/>
  </si>
  <si>
    <t>전산망유지비</t>
    <phoneticPr fontId="4" type="noConversion"/>
  </si>
  <si>
    <t>조성비</t>
    <phoneticPr fontId="4" type="noConversion"/>
  </si>
  <si>
    <t>자산취득비</t>
    <phoneticPr fontId="4" type="noConversion"/>
  </si>
  <si>
    <t>대규모시설비</t>
    <phoneticPr fontId="4" type="noConversion"/>
  </si>
  <si>
    <t>무료복지</t>
    <phoneticPr fontId="4" type="noConversion"/>
  </si>
  <si>
    <t>합   계</t>
    <phoneticPr fontId="4" type="noConversion"/>
  </si>
  <si>
    <t>소계</t>
    <phoneticPr fontId="4" type="noConversion"/>
  </si>
  <si>
    <t>○</t>
    <phoneticPr fontId="4" type="noConversion"/>
  </si>
  <si>
    <t>원</t>
    <phoneticPr fontId="4" type="noConversion"/>
  </si>
  <si>
    <t>월</t>
    <phoneticPr fontId="4" type="noConversion"/>
  </si>
  <si>
    <t xml:space="preserve"> = </t>
    <phoneticPr fontId="4" type="noConversion"/>
  </si>
  <si>
    <t>업무</t>
    <phoneticPr fontId="4" type="noConversion"/>
  </si>
  <si>
    <t>소  계</t>
    <phoneticPr fontId="4" type="noConversion"/>
  </si>
  <si>
    <t>기관운영비</t>
    <phoneticPr fontId="4" type="noConversion"/>
  </si>
  <si>
    <t>회</t>
    <phoneticPr fontId="4" type="noConversion"/>
  </si>
  <si>
    <t>기</t>
    <phoneticPr fontId="4" type="noConversion"/>
  </si>
  <si>
    <t>직원야근식대</t>
    <phoneticPr fontId="4" type="noConversion"/>
  </si>
  <si>
    <t>명</t>
    <phoneticPr fontId="4" type="noConversion"/>
  </si>
  <si>
    <t>일</t>
    <phoneticPr fontId="4" type="noConversion"/>
  </si>
  <si>
    <t>사무비</t>
    <phoneticPr fontId="4" type="noConversion"/>
  </si>
  <si>
    <t>실비</t>
    <phoneticPr fontId="4" type="noConversion"/>
  </si>
  <si>
    <t>합   계</t>
    <phoneticPr fontId="4" type="noConversion"/>
  </si>
  <si>
    <t>01</t>
    <phoneticPr fontId="4" type="noConversion"/>
  </si>
  <si>
    <t>03</t>
    <phoneticPr fontId="4" type="noConversion"/>
  </si>
  <si>
    <t>02</t>
    <phoneticPr fontId="4" type="noConversion"/>
  </si>
  <si>
    <t>04</t>
    <phoneticPr fontId="4" type="noConversion"/>
  </si>
  <si>
    <t>05</t>
    <phoneticPr fontId="4" type="noConversion"/>
  </si>
  <si>
    <t>06</t>
    <phoneticPr fontId="4" type="noConversion"/>
  </si>
  <si>
    <t xml:space="preserve"> = </t>
  </si>
  <si>
    <t>B</t>
    <phoneticPr fontId="4" type="noConversion"/>
  </si>
  <si>
    <t>외부기관지원금</t>
    <phoneticPr fontId="4" type="noConversion"/>
  </si>
  <si>
    <t>순환참조</t>
    <phoneticPr fontId="4" type="noConversion"/>
  </si>
  <si>
    <t>03</t>
    <phoneticPr fontId="4" type="noConversion"/>
  </si>
  <si>
    <t>02</t>
    <phoneticPr fontId="4" type="noConversion"/>
  </si>
  <si>
    <t>01</t>
    <phoneticPr fontId="4" type="noConversion"/>
  </si>
  <si>
    <t>카드수수료</t>
    <phoneticPr fontId="4" type="noConversion"/>
  </si>
  <si>
    <t>○</t>
    <phoneticPr fontId="4" type="noConversion"/>
  </si>
  <si>
    <t>원</t>
    <phoneticPr fontId="4" type="noConversion"/>
  </si>
  <si>
    <t>월</t>
    <phoneticPr fontId="4" type="noConversion"/>
  </si>
  <si>
    <t xml:space="preserve"> = </t>
    <phoneticPr fontId="4" type="noConversion"/>
  </si>
  <si>
    <t>서울복지재단</t>
    <phoneticPr fontId="4" type="noConversion"/>
  </si>
  <si>
    <t>위기가정지원사업</t>
    <phoneticPr fontId="4" type="noConversion"/>
  </si>
  <si>
    <t>`</t>
    <phoneticPr fontId="4" type="noConversion"/>
  </si>
  <si>
    <t>장기요양보험금</t>
    <phoneticPr fontId="4" type="noConversion"/>
  </si>
  <si>
    <t>장기요양보험료</t>
    <phoneticPr fontId="4" type="noConversion"/>
  </si>
  <si>
    <t>업무추진비</t>
    <phoneticPr fontId="4" type="noConversion"/>
  </si>
  <si>
    <t>시설장비유지</t>
    <phoneticPr fontId="4" type="noConversion"/>
  </si>
  <si>
    <t>전입금</t>
    <phoneticPr fontId="4" type="noConversion"/>
  </si>
  <si>
    <t>법인전입금</t>
    <phoneticPr fontId="4" type="noConversion"/>
  </si>
  <si>
    <t>계</t>
    <phoneticPr fontId="4" type="noConversion"/>
  </si>
  <si>
    <t>팀</t>
    <phoneticPr fontId="4" type="noConversion"/>
  </si>
  <si>
    <t>지역사회</t>
    <phoneticPr fontId="4" type="noConversion"/>
  </si>
  <si>
    <t>소  계</t>
    <phoneticPr fontId="4" type="noConversion"/>
  </si>
  <si>
    <t>○</t>
    <phoneticPr fontId="4" type="noConversion"/>
  </si>
  <si>
    <t>원</t>
    <phoneticPr fontId="4" type="noConversion"/>
  </si>
  <si>
    <t>명</t>
    <phoneticPr fontId="4" type="noConversion"/>
  </si>
  <si>
    <t>회</t>
    <phoneticPr fontId="4" type="noConversion"/>
  </si>
  <si>
    <t>강사비</t>
    <phoneticPr fontId="4" type="noConversion"/>
  </si>
  <si>
    <t>간식비</t>
    <phoneticPr fontId="4" type="noConversion"/>
  </si>
  <si>
    <t>실습지도</t>
    <phoneticPr fontId="4" type="noConversion"/>
  </si>
  <si>
    <t>교육</t>
    <phoneticPr fontId="4" type="noConversion"/>
  </si>
  <si>
    <t>02</t>
    <phoneticPr fontId="4" type="noConversion"/>
  </si>
  <si>
    <t>지 역</t>
    <phoneticPr fontId="4" type="noConversion"/>
  </si>
  <si>
    <t>소계</t>
    <phoneticPr fontId="4" type="noConversion"/>
  </si>
  <si>
    <t>사 회</t>
    <phoneticPr fontId="4" type="noConversion"/>
  </si>
  <si>
    <t>01</t>
    <phoneticPr fontId="4" type="noConversion"/>
  </si>
  <si>
    <t>자 원</t>
    <phoneticPr fontId="4" type="noConversion"/>
  </si>
  <si>
    <t>실습비</t>
    <phoneticPr fontId="4" type="noConversion"/>
  </si>
  <si>
    <t xml:space="preserve"> = </t>
    <phoneticPr fontId="4" type="noConversion"/>
  </si>
  <si>
    <t>개 발</t>
    <phoneticPr fontId="4" type="noConversion"/>
  </si>
  <si>
    <t>실습용품구입</t>
    <phoneticPr fontId="4" type="noConversion"/>
  </si>
  <si>
    <t>운영비</t>
    <phoneticPr fontId="4" type="noConversion"/>
  </si>
  <si>
    <t>평가회의</t>
    <phoneticPr fontId="4" type="noConversion"/>
  </si>
  <si>
    <t>수  입</t>
    <phoneticPr fontId="4" type="noConversion"/>
  </si>
  <si>
    <t>가 족</t>
    <phoneticPr fontId="4" type="noConversion"/>
  </si>
  <si>
    <t>소계</t>
    <phoneticPr fontId="4" type="noConversion"/>
  </si>
  <si>
    <t>사업비</t>
    <phoneticPr fontId="4" type="noConversion"/>
  </si>
  <si>
    <t>소  계</t>
    <phoneticPr fontId="4" type="noConversion"/>
  </si>
  <si>
    <t>컨테이너화재보험</t>
    <phoneticPr fontId="4" type="noConversion"/>
  </si>
  <si>
    <t>공동모금회</t>
    <phoneticPr fontId="4" type="noConversion"/>
  </si>
  <si>
    <t>씨앗나눔</t>
    <phoneticPr fontId="4" type="noConversion"/>
  </si>
  <si>
    <t>여성가장자립</t>
    <phoneticPr fontId="4" type="noConversion"/>
  </si>
  <si>
    <t>희망플러스사업</t>
    <phoneticPr fontId="4" type="noConversion"/>
  </si>
  <si>
    <t>재가복지</t>
    <phoneticPr fontId="4" type="noConversion"/>
  </si>
  <si>
    <t>사업</t>
    <phoneticPr fontId="4" type="noConversion"/>
  </si>
  <si>
    <t>A</t>
    <phoneticPr fontId="4" type="noConversion"/>
  </si>
  <si>
    <t>가족기능강화</t>
    <phoneticPr fontId="4" type="noConversion"/>
  </si>
  <si>
    <t>소계</t>
    <phoneticPr fontId="4" type="noConversion"/>
  </si>
  <si>
    <t>교육문화사업</t>
    <phoneticPr fontId="4" type="noConversion"/>
  </si>
  <si>
    <t>교육문화사업</t>
    <phoneticPr fontId="4" type="noConversion"/>
  </si>
  <si>
    <t>교육문화</t>
    <phoneticPr fontId="4" type="noConversion"/>
  </si>
  <si>
    <t>교육문화</t>
    <phoneticPr fontId="4" type="noConversion"/>
  </si>
  <si>
    <t>후원금품지원</t>
    <phoneticPr fontId="4" type="noConversion"/>
  </si>
  <si>
    <t>정서서비스</t>
    <phoneticPr fontId="4" type="noConversion"/>
  </si>
  <si>
    <t>성탄행사</t>
    <phoneticPr fontId="4" type="noConversion"/>
  </si>
  <si>
    <t>노인의집</t>
    <phoneticPr fontId="4" type="noConversion"/>
  </si>
  <si>
    <t>역량강화</t>
    <phoneticPr fontId="4" type="noConversion"/>
  </si>
  <si>
    <t>수퍼비젼</t>
    <phoneticPr fontId="4" type="noConversion"/>
  </si>
  <si>
    <t>연구개발</t>
    <phoneticPr fontId="4" type="noConversion"/>
  </si>
  <si>
    <t>여성가장자립지원</t>
    <phoneticPr fontId="4" type="noConversion"/>
  </si>
  <si>
    <t>종강식비</t>
    <phoneticPr fontId="4" type="noConversion"/>
  </si>
  <si>
    <t>예술로희망드림사업비</t>
    <phoneticPr fontId="4" type="noConversion"/>
  </si>
  <si>
    <t>○</t>
    <phoneticPr fontId="4" type="noConversion"/>
  </si>
  <si>
    <t>원</t>
    <phoneticPr fontId="4" type="noConversion"/>
  </si>
  <si>
    <t>월</t>
    <phoneticPr fontId="4" type="noConversion"/>
  </si>
  <si>
    <t>×</t>
    <phoneticPr fontId="4" type="noConversion"/>
  </si>
  <si>
    <t>=</t>
    <phoneticPr fontId="4" type="noConversion"/>
  </si>
  <si>
    <t>기타운영비</t>
    <phoneticPr fontId="4" type="noConversion"/>
  </si>
  <si>
    <t>교육문화사업관리</t>
    <phoneticPr fontId="4" type="noConversion"/>
  </si>
  <si>
    <t>직     원</t>
    <phoneticPr fontId="4" type="noConversion"/>
  </si>
  <si>
    <t>부</t>
    <phoneticPr fontId="4" type="noConversion"/>
  </si>
  <si>
    <t>재가인건비</t>
    <phoneticPr fontId="4" type="noConversion"/>
  </si>
  <si>
    <t>자판기수입</t>
    <phoneticPr fontId="4" type="noConversion"/>
  </si>
  <si>
    <t>사업후원금</t>
    <phoneticPr fontId="4" type="noConversion"/>
  </si>
  <si>
    <t>03</t>
  </si>
  <si>
    <t>01</t>
  </si>
  <si>
    <t>02</t>
  </si>
  <si>
    <t>02</t>
    <phoneticPr fontId="4" type="noConversion"/>
  </si>
  <si>
    <t>기관</t>
    <phoneticPr fontId="4" type="noConversion"/>
  </si>
  <si>
    <t>보조금</t>
    <phoneticPr fontId="4" type="noConversion"/>
  </si>
  <si>
    <t>원</t>
    <phoneticPr fontId="4" type="noConversion"/>
  </si>
  <si>
    <t>회</t>
    <phoneticPr fontId="4" type="noConversion"/>
  </si>
  <si>
    <t xml:space="preserve"> = </t>
    <phoneticPr fontId="4" type="noConversion"/>
  </si>
  <si>
    <t>식사비</t>
    <phoneticPr fontId="4" type="noConversion"/>
  </si>
  <si>
    <t>체험비</t>
    <phoneticPr fontId="4" type="noConversion"/>
  </si>
  <si>
    <t>11</t>
    <phoneticPr fontId="4" type="noConversion"/>
  </si>
  <si>
    <t>강사비</t>
    <phoneticPr fontId="4" type="noConversion"/>
  </si>
  <si>
    <t>기타 운영비</t>
    <phoneticPr fontId="4" type="noConversion"/>
  </si>
  <si>
    <t>법인보조금</t>
    <phoneticPr fontId="4" type="noConversion"/>
  </si>
  <si>
    <t>기타사업</t>
    <phoneticPr fontId="4" type="noConversion"/>
  </si>
  <si>
    <t>사회체육</t>
  </si>
  <si>
    <t>농구교실</t>
  </si>
  <si>
    <t>원</t>
  </si>
  <si>
    <t>％</t>
  </si>
  <si>
    <t>발레교실</t>
  </si>
  <si>
    <t>컴퓨터교실</t>
  </si>
  <si>
    <t>아동컴퓨터</t>
  </si>
  <si>
    <t>피아노교실</t>
  </si>
  <si>
    <t>04</t>
  </si>
  <si>
    <t>종이접기</t>
  </si>
  <si>
    <t>종이접기교실</t>
  </si>
  <si>
    <t>06</t>
  </si>
  <si>
    <t>미술교실</t>
  </si>
  <si>
    <t>05</t>
  </si>
  <si>
    <t>07</t>
  </si>
  <si>
    <t>창의논술</t>
  </si>
  <si>
    <t>어르신정보화교실</t>
  </si>
  <si>
    <t>노래교실</t>
  </si>
  <si>
    <t>사회체육교실</t>
  </si>
  <si>
    <t>농구교실강사비</t>
    <phoneticPr fontId="54" type="noConversion"/>
  </si>
  <si>
    <t>농구대회간식비</t>
    <phoneticPr fontId="54" type="noConversion"/>
  </si>
  <si>
    <t>명</t>
  </si>
  <si>
    <t>회</t>
  </si>
  <si>
    <t>농구대회상품비</t>
  </si>
  <si>
    <t>발레교실강사비</t>
  </si>
  <si>
    <t>=</t>
  </si>
  <si>
    <t>난방비</t>
  </si>
  <si>
    <t>기타운영비</t>
  </si>
  <si>
    <t>강사비</t>
  </si>
  <si>
    <t>시</t>
  </si>
  <si>
    <t>일</t>
  </si>
  <si>
    <t>주</t>
  </si>
  <si>
    <t>가방구입</t>
  </si>
  <si>
    <t>창의논술교실</t>
  </si>
  <si>
    <t>행사진행비</t>
  </si>
  <si>
    <t>노인정보화교실</t>
  </si>
  <si>
    <t>운영비</t>
  </si>
  <si>
    <t>노래교실강사비</t>
  </si>
  <si>
    <t>홍보비</t>
  </si>
  <si>
    <t>한문교실</t>
    <phoneticPr fontId="4" type="noConversion"/>
  </si>
  <si>
    <t>시</t>
    <phoneticPr fontId="4" type="noConversion"/>
  </si>
  <si>
    <t>기</t>
    <phoneticPr fontId="4" type="noConversion"/>
  </si>
  <si>
    <t>운영비</t>
    <phoneticPr fontId="4" type="noConversion"/>
  </si>
  <si>
    <t>사업비</t>
    <phoneticPr fontId="4" type="noConversion"/>
  </si>
  <si>
    <t>놀이수학</t>
    <phoneticPr fontId="54" type="noConversion"/>
  </si>
  <si>
    <t>1)내부교육</t>
    <phoneticPr fontId="4" type="noConversion"/>
  </si>
  <si>
    <t>2)외부교육파견</t>
    <phoneticPr fontId="4" type="noConversion"/>
  </si>
  <si>
    <t>3)학습조직지원</t>
    <phoneticPr fontId="4" type="noConversion"/>
  </si>
  <si>
    <t>4)직원연수</t>
    <phoneticPr fontId="4" type="noConversion"/>
  </si>
  <si>
    <t>1)외부수퍼바이져</t>
    <phoneticPr fontId="4" type="noConversion"/>
  </si>
  <si>
    <t>전문수퍼바이져</t>
    <phoneticPr fontId="4" type="noConversion"/>
  </si>
  <si>
    <t>1)보고서발간</t>
    <phoneticPr fontId="4" type="noConversion"/>
  </si>
  <si>
    <t>프로그램보고서</t>
    <phoneticPr fontId="4" type="noConversion"/>
  </si>
  <si>
    <t>활동비</t>
    <phoneticPr fontId="4" type="noConversion"/>
  </si>
  <si>
    <t>행사준비비</t>
    <phoneticPr fontId="4" type="noConversion"/>
  </si>
  <si>
    <t>KT&amp;G복지재단</t>
    <phoneticPr fontId="4" type="noConversion"/>
  </si>
  <si>
    <t>추석행사</t>
    <phoneticPr fontId="4" type="noConversion"/>
  </si>
  <si>
    <t>사랑의 김장나누기</t>
    <phoneticPr fontId="4" type="noConversion"/>
  </si>
  <si>
    <t>월례회의비</t>
    <phoneticPr fontId="4" type="noConversion"/>
  </si>
  <si>
    <t>생신축하비</t>
    <phoneticPr fontId="4" type="noConversion"/>
  </si>
  <si>
    <t>집단프로그램</t>
    <phoneticPr fontId="4" type="noConversion"/>
  </si>
  <si>
    <t>보험료</t>
    <phoneticPr fontId="4" type="noConversion"/>
  </si>
  <si>
    <t>컴퓨터구입</t>
    <phoneticPr fontId="4" type="noConversion"/>
  </si>
  <si>
    <t>위기가정사업비반납</t>
    <phoneticPr fontId="4" type="noConversion"/>
  </si>
  <si>
    <t>분기별평가회비</t>
    <phoneticPr fontId="4" type="noConversion"/>
  </si>
  <si>
    <t>회의비</t>
    <phoneticPr fontId="4" type="noConversion"/>
  </si>
  <si>
    <t>결연후원금지급</t>
    <phoneticPr fontId="4" type="noConversion"/>
  </si>
  <si>
    <t>저소득대상자나들이</t>
    <phoneticPr fontId="4" type="noConversion"/>
  </si>
  <si>
    <t>멘티 모집 및 인테이크</t>
    <phoneticPr fontId="4" type="noConversion"/>
  </si>
  <si>
    <t>학습교재 지원</t>
    <phoneticPr fontId="4" type="noConversion"/>
  </si>
  <si>
    <t>권</t>
    <phoneticPr fontId="4" type="noConversion"/>
  </si>
  <si>
    <t>멘토교통비</t>
    <phoneticPr fontId="4" type="noConversion"/>
  </si>
  <si>
    <t>현수막 제작</t>
    <phoneticPr fontId="4" type="noConversion"/>
  </si>
  <si>
    <t>개</t>
    <phoneticPr fontId="4" type="noConversion"/>
  </si>
  <si>
    <t>물품후원관리운영비</t>
    <phoneticPr fontId="4" type="noConversion"/>
  </si>
  <si>
    <t>나들이</t>
    <phoneticPr fontId="4" type="noConversion"/>
  </si>
  <si>
    <t>축제</t>
    <phoneticPr fontId="4" type="noConversion"/>
  </si>
  <si>
    <t>연계사업</t>
    <phoneticPr fontId="4" type="noConversion"/>
  </si>
  <si>
    <t>자조모임</t>
    <phoneticPr fontId="4" type="noConversion"/>
  </si>
  <si>
    <t>교통비</t>
    <phoneticPr fontId="4" type="noConversion"/>
  </si>
  <si>
    <t>비정규직수당</t>
    <phoneticPr fontId="4" type="noConversion"/>
  </si>
  <si>
    <t>비정규직 수당</t>
    <phoneticPr fontId="4" type="noConversion"/>
  </si>
  <si>
    <t>개</t>
    <phoneticPr fontId="4" type="noConversion"/>
  </si>
  <si>
    <t>07</t>
    <phoneticPr fontId="4" type="noConversion"/>
  </si>
  <si>
    <t>08</t>
    <phoneticPr fontId="4" type="noConversion"/>
  </si>
  <si>
    <t>아름다운가계</t>
    <phoneticPr fontId="4" type="noConversion"/>
  </si>
  <si>
    <t>여행바우처</t>
    <phoneticPr fontId="4" type="noConversion"/>
  </si>
  <si>
    <t>광진 e-품앗이</t>
  </si>
  <si>
    <t>복지네트워크</t>
  </si>
  <si>
    <t xml:space="preserve">식사비 </t>
    <phoneticPr fontId="4" type="noConversion"/>
  </si>
  <si>
    <t>기념품 제작</t>
    <phoneticPr fontId="4" type="noConversion"/>
  </si>
  <si>
    <t>성탄카드 제작 및 발송비</t>
    <phoneticPr fontId="4" type="noConversion"/>
  </si>
  <si>
    <t xml:space="preserve">= </t>
  </si>
  <si>
    <t>지역사회연합사업</t>
    <phoneticPr fontId="4" type="noConversion"/>
  </si>
  <si>
    <t>방역서비스</t>
    <phoneticPr fontId="4" type="noConversion"/>
  </si>
  <si>
    <t>스피치교실</t>
    <phoneticPr fontId="54" type="noConversion"/>
  </si>
  <si>
    <t>09</t>
    <phoneticPr fontId="4" type="noConversion"/>
  </si>
  <si>
    <t>10</t>
    <phoneticPr fontId="4" type="noConversion"/>
  </si>
  <si>
    <t>완소짝꿍</t>
    <phoneticPr fontId="4" type="noConversion"/>
  </si>
  <si>
    <t>독서캠프</t>
    <phoneticPr fontId="4" type="noConversion"/>
  </si>
  <si>
    <t>완소짝꿍 지원금</t>
    <phoneticPr fontId="4" type="noConversion"/>
  </si>
  <si>
    <t>독서캠프 지원금</t>
    <phoneticPr fontId="4" type="noConversion"/>
  </si>
  <si>
    <t>위기개입활동</t>
    <phoneticPr fontId="4" type="noConversion"/>
  </si>
  <si>
    <t>위기개입활동 지원금</t>
    <phoneticPr fontId="4" type="noConversion"/>
  </si>
  <si>
    <t>클레이북</t>
    <phoneticPr fontId="54" type="noConversion"/>
  </si>
  <si>
    <t>청춘교실</t>
    <phoneticPr fontId="54" type="noConversion"/>
  </si>
  <si>
    <t>원</t>
    <phoneticPr fontId="4" type="noConversion"/>
  </si>
  <si>
    <t xml:space="preserve"> = </t>
    <phoneticPr fontId="4" type="noConversion"/>
  </si>
  <si>
    <t>명</t>
    <phoneticPr fontId="4" type="noConversion"/>
  </si>
  <si>
    <t>컴퓨터교실</t>
    <phoneticPr fontId="54" type="noConversion"/>
  </si>
  <si>
    <t>피아노교실</t>
    <phoneticPr fontId="54" type="noConversion"/>
  </si>
  <si>
    <t>아동피아노강사비</t>
    <phoneticPr fontId="54" type="noConversion"/>
  </si>
  <si>
    <t>성인피아노강사비</t>
    <phoneticPr fontId="54" type="noConversion"/>
  </si>
  <si>
    <t>보조강사비</t>
    <phoneticPr fontId="54" type="noConversion"/>
  </si>
  <si>
    <t>조율ㆍ수리비</t>
    <phoneticPr fontId="54" type="noConversion"/>
  </si>
  <si>
    <t>행사비(발표회)</t>
    <phoneticPr fontId="54" type="noConversion"/>
  </si>
  <si>
    <t>기타운영비</t>
    <phoneticPr fontId="54" type="noConversion"/>
  </si>
  <si>
    <t>전시회운영비</t>
    <phoneticPr fontId="54" type="noConversion"/>
  </si>
  <si>
    <t>강사비</t>
    <phoneticPr fontId="54" type="noConversion"/>
  </si>
  <si>
    <t>건강댄스강사비</t>
    <phoneticPr fontId="54" type="noConversion"/>
  </si>
  <si>
    <t>강사간담회비</t>
    <phoneticPr fontId="54" type="noConversion"/>
  </si>
  <si>
    <t>이용자공청회</t>
    <phoneticPr fontId="54" type="noConversion"/>
  </si>
  <si>
    <t>한부모가족지원</t>
    <phoneticPr fontId="4" type="noConversion"/>
  </si>
  <si>
    <t>집단프로그램비</t>
    <phoneticPr fontId="4" type="noConversion"/>
  </si>
  <si>
    <t xml:space="preserve">  </t>
    <phoneticPr fontId="4" type="noConversion"/>
  </si>
  <si>
    <t>광장 가족사랑</t>
    <phoneticPr fontId="4" type="noConversion"/>
  </si>
  <si>
    <t>1) 현수막제작</t>
    <phoneticPr fontId="4" type="noConversion"/>
  </si>
  <si>
    <t>2) 기념품제작</t>
    <phoneticPr fontId="4" type="noConversion"/>
  </si>
  <si>
    <t>3) 행사진행비</t>
    <phoneticPr fontId="4" type="noConversion"/>
  </si>
  <si>
    <t>4) 간식비</t>
    <phoneticPr fontId="4" type="noConversion"/>
  </si>
  <si>
    <t>5) 기타운영비</t>
    <phoneticPr fontId="4" type="noConversion"/>
  </si>
  <si>
    <t>광장종합사회복지관 세입 세출 예산서 (2012.1.1 - 12.31)</t>
    <phoneticPr fontId="4" type="noConversion"/>
  </si>
  <si>
    <t>2012년 예산 산출내역</t>
    <phoneticPr fontId="4" type="noConversion"/>
  </si>
  <si>
    <t xml:space="preserve"> 운영비</t>
    <phoneticPr fontId="4" type="noConversion"/>
  </si>
  <si>
    <t>분전함교체비용</t>
    <phoneticPr fontId="4" type="noConversion"/>
  </si>
  <si>
    <t>분전함공사</t>
    <phoneticPr fontId="4" type="noConversion"/>
  </si>
  <si>
    <t>케노피공사</t>
    <phoneticPr fontId="4" type="noConversion"/>
  </si>
  <si>
    <t>조리실바닥공사</t>
    <phoneticPr fontId="4" type="noConversion"/>
  </si>
  <si>
    <t>이동식화이트보드</t>
    <phoneticPr fontId="4" type="noConversion"/>
  </si>
  <si>
    <t>칼라프린터</t>
    <phoneticPr fontId="4" type="noConversion"/>
  </si>
  <si>
    <t>조리실천막구입</t>
    <phoneticPr fontId="4" type="noConversion"/>
  </si>
  <si>
    <t>기타물품구입</t>
    <phoneticPr fontId="4" type="noConversion"/>
  </si>
  <si>
    <t>○</t>
    <phoneticPr fontId="54" type="noConversion"/>
  </si>
  <si>
    <t>월</t>
    <phoneticPr fontId="54" type="noConversion"/>
  </si>
  <si>
    <t>웰빙요가</t>
    <phoneticPr fontId="54" type="noConversion"/>
  </si>
  <si>
    <t>아동피아노</t>
    <phoneticPr fontId="54" type="noConversion"/>
  </si>
  <si>
    <t>성인피아노</t>
    <phoneticPr fontId="54" type="noConversion"/>
  </si>
  <si>
    <t>×</t>
    <phoneticPr fontId="54" type="noConversion"/>
  </si>
  <si>
    <t>놀이수학</t>
    <phoneticPr fontId="54" type="noConversion"/>
  </si>
  <si>
    <t>원</t>
    <phoneticPr fontId="54" type="noConversion"/>
  </si>
  <si>
    <t>방송댄스</t>
    <phoneticPr fontId="54" type="noConversion"/>
  </si>
  <si>
    <t>어르신합창단</t>
    <phoneticPr fontId="54" type="noConversion"/>
  </si>
  <si>
    <t>청춘교실</t>
    <phoneticPr fontId="54" type="noConversion"/>
  </si>
  <si>
    <t>건강댄스</t>
    <phoneticPr fontId="54" type="noConversion"/>
  </si>
  <si>
    <t>스피치교실</t>
    <phoneticPr fontId="54" type="noConversion"/>
  </si>
  <si>
    <t>MSL 스피치</t>
    <phoneticPr fontId="54" type="noConversion"/>
  </si>
  <si>
    <t>문화</t>
    <phoneticPr fontId="4" type="noConversion"/>
  </si>
  <si>
    <t>사업</t>
    <phoneticPr fontId="4" type="noConversion"/>
  </si>
  <si>
    <t>11</t>
    <phoneticPr fontId="4" type="noConversion"/>
  </si>
  <si>
    <t>12</t>
    <phoneticPr fontId="4" type="noConversion"/>
  </si>
  <si>
    <t>08</t>
    <phoneticPr fontId="4" type="noConversion"/>
  </si>
  <si>
    <t>09</t>
    <phoneticPr fontId="4" type="noConversion"/>
  </si>
  <si>
    <t>10</t>
    <phoneticPr fontId="54" type="noConversion"/>
  </si>
  <si>
    <t>사회복지사</t>
    <phoneticPr fontId="4" type="noConversion"/>
  </si>
  <si>
    <t>차량보험료</t>
    <phoneticPr fontId="4" type="noConversion"/>
  </si>
  <si>
    <t>시설보수비</t>
    <phoneticPr fontId="4" type="noConversion"/>
  </si>
  <si>
    <t>책상구입</t>
    <phoneticPr fontId="4" type="noConversion"/>
  </si>
  <si>
    <t>행사비(발표회)</t>
    <phoneticPr fontId="4" type="noConversion"/>
  </si>
  <si>
    <t>요가교실강사비</t>
    <phoneticPr fontId="4" type="noConversion"/>
  </si>
  <si>
    <t>방송댄스교실</t>
    <phoneticPr fontId="54" type="noConversion"/>
  </si>
  <si>
    <t>어르신합창단</t>
    <phoneticPr fontId="4" type="noConversion"/>
  </si>
  <si>
    <t>기타운영비</t>
    <phoneticPr fontId="4" type="noConversion"/>
  </si>
  <si>
    <t>급여</t>
    <phoneticPr fontId="4" type="noConversion"/>
  </si>
  <si>
    <t>상여금</t>
    <phoneticPr fontId="4" type="noConversion"/>
  </si>
  <si>
    <t>종사자수당</t>
    <phoneticPr fontId="4" type="noConversion"/>
  </si>
  <si>
    <t>제수당</t>
    <phoneticPr fontId="4" type="noConversion"/>
  </si>
  <si>
    <t>연금사회보험</t>
    <phoneticPr fontId="4" type="noConversion"/>
  </si>
  <si>
    <t>일용잡급</t>
    <phoneticPr fontId="4" type="noConversion"/>
  </si>
  <si>
    <t>추진비</t>
    <phoneticPr fontId="4" type="noConversion"/>
  </si>
  <si>
    <t>121 기관운영비</t>
    <phoneticPr fontId="4" type="noConversion"/>
  </si>
  <si>
    <t>122 직책보조비</t>
    <phoneticPr fontId="4" type="noConversion"/>
  </si>
  <si>
    <t>123 회 의 비</t>
    <phoneticPr fontId="4" type="noConversion"/>
  </si>
  <si>
    <t>운영비</t>
    <phoneticPr fontId="4" type="noConversion"/>
  </si>
  <si>
    <t>131 여비교통비</t>
    <phoneticPr fontId="4" type="noConversion"/>
  </si>
  <si>
    <t>수용비및수수료</t>
    <phoneticPr fontId="4" type="noConversion"/>
  </si>
  <si>
    <t>공공요금</t>
    <phoneticPr fontId="4" type="noConversion"/>
  </si>
  <si>
    <t>카드수수료</t>
    <phoneticPr fontId="4" type="noConversion"/>
  </si>
  <si>
    <t>제세공과금</t>
    <phoneticPr fontId="4" type="noConversion"/>
  </si>
  <si>
    <t>차량비</t>
    <phoneticPr fontId="4" type="noConversion"/>
  </si>
  <si>
    <t>연료비</t>
    <phoneticPr fontId="4" type="noConversion"/>
  </si>
  <si>
    <t>잡비</t>
    <phoneticPr fontId="4" type="noConversion"/>
  </si>
  <si>
    <t>난방유</t>
    <phoneticPr fontId="4" type="noConversion"/>
  </si>
  <si>
    <t>시설비</t>
    <phoneticPr fontId="4" type="noConversion"/>
  </si>
  <si>
    <t>자산취득비</t>
    <phoneticPr fontId="4" type="noConversion"/>
  </si>
  <si>
    <t>시설장비유지비</t>
    <phoneticPr fontId="4" type="noConversion"/>
  </si>
  <si>
    <t>한부모지원</t>
    <phoneticPr fontId="4" type="noConversion"/>
  </si>
  <si>
    <t>지역사회</t>
    <phoneticPr fontId="4" type="noConversion"/>
  </si>
  <si>
    <t>자원개발</t>
    <phoneticPr fontId="4" type="noConversion"/>
  </si>
  <si>
    <t>실습지도</t>
    <phoneticPr fontId="4" type="noConversion"/>
  </si>
  <si>
    <t>사회체육</t>
    <phoneticPr fontId="4" type="noConversion"/>
  </si>
  <si>
    <t>컴퓨터교실</t>
    <phoneticPr fontId="4" type="noConversion"/>
  </si>
  <si>
    <t>피아노교실</t>
    <phoneticPr fontId="4" type="noConversion"/>
  </si>
  <si>
    <t>종이접기</t>
    <phoneticPr fontId="4" type="noConversion"/>
  </si>
  <si>
    <t>놀이수학</t>
    <phoneticPr fontId="4" type="noConversion"/>
  </si>
  <si>
    <t>창의논술</t>
    <phoneticPr fontId="4" type="noConversion"/>
  </si>
  <si>
    <t>미술교실</t>
    <phoneticPr fontId="4" type="noConversion"/>
  </si>
  <si>
    <t>스피치교실</t>
    <phoneticPr fontId="4" type="noConversion"/>
  </si>
  <si>
    <t>방송댄스</t>
    <phoneticPr fontId="4" type="noConversion"/>
  </si>
  <si>
    <t>어르신정보화</t>
    <phoneticPr fontId="4" type="noConversion"/>
  </si>
  <si>
    <t>청춘교실</t>
    <phoneticPr fontId="4" type="noConversion"/>
  </si>
  <si>
    <t>어르신합창단</t>
    <phoneticPr fontId="4" type="noConversion"/>
  </si>
  <si>
    <t>교육문화관리</t>
    <phoneticPr fontId="4" type="noConversion"/>
  </si>
  <si>
    <t>직책보조비</t>
    <phoneticPr fontId="4" type="noConversion"/>
  </si>
  <si>
    <t>기 능</t>
    <phoneticPr fontId="4" type="noConversion"/>
  </si>
  <si>
    <t>03</t>
    <phoneticPr fontId="4" type="noConversion"/>
  </si>
  <si>
    <t>가족상담</t>
    <phoneticPr fontId="4" type="noConversion"/>
  </si>
  <si>
    <t>강 화</t>
    <phoneticPr fontId="4" type="noConversion"/>
  </si>
  <si>
    <t xml:space="preserve">가족상담 </t>
    <phoneticPr fontId="4" type="noConversion"/>
  </si>
  <si>
    <t>원</t>
    <phoneticPr fontId="4" type="noConversion"/>
  </si>
  <si>
    <t>명</t>
    <phoneticPr fontId="4" type="noConversion"/>
  </si>
  <si>
    <t xml:space="preserve"> = </t>
    <phoneticPr fontId="4" type="noConversion"/>
  </si>
  <si>
    <t xml:space="preserve">심리검사 </t>
    <phoneticPr fontId="4" type="noConversion"/>
  </si>
  <si>
    <t>치료</t>
    <phoneticPr fontId="4" type="noConversion"/>
  </si>
  <si>
    <t>프로그램</t>
    <phoneticPr fontId="4" type="noConversion"/>
  </si>
  <si>
    <t>○</t>
    <phoneticPr fontId="4" type="noConversion"/>
  </si>
  <si>
    <t>언어치료</t>
    <phoneticPr fontId="4" type="noConversion"/>
  </si>
  <si>
    <t>미술치료</t>
    <phoneticPr fontId="4" type="noConversion"/>
  </si>
  <si>
    <t>장애바우처</t>
    <phoneticPr fontId="4" type="noConversion"/>
  </si>
  <si>
    <t>장애바우처 언어치료</t>
    <phoneticPr fontId="4" type="noConversion"/>
  </si>
  <si>
    <t>장애바우처 미술치료</t>
    <phoneticPr fontId="4" type="noConversion"/>
  </si>
  <si>
    <t>비장애바우처</t>
    <phoneticPr fontId="4" type="noConversion"/>
  </si>
  <si>
    <t>비장애바우처 언어치료</t>
    <phoneticPr fontId="4" type="noConversion"/>
  </si>
  <si>
    <t>비장애바우처 미술치료</t>
    <phoneticPr fontId="4" type="noConversion"/>
  </si>
  <si>
    <t xml:space="preserve">01 </t>
    <phoneticPr fontId="4" type="noConversion"/>
  </si>
  <si>
    <t xml:space="preserve">상담사 강사비 </t>
    <phoneticPr fontId="4" type="noConversion"/>
  </si>
  <si>
    <t>회</t>
    <phoneticPr fontId="4" type="noConversion"/>
  </si>
  <si>
    <t>상담실 기타 운영비</t>
    <phoneticPr fontId="4" type="noConversion"/>
  </si>
  <si>
    <t>상담사 강사비</t>
    <phoneticPr fontId="4" type="noConversion"/>
  </si>
  <si>
    <t>심리검사지 구입</t>
    <phoneticPr fontId="4" type="noConversion"/>
  </si>
  <si>
    <t>언어치료강사비</t>
    <phoneticPr fontId="4" type="noConversion"/>
  </si>
  <si>
    <t>%</t>
    <phoneticPr fontId="4" type="noConversion"/>
  </si>
  <si>
    <t>미술치료강사비</t>
    <phoneticPr fontId="4" type="noConversion"/>
  </si>
  <si>
    <t>×</t>
    <phoneticPr fontId="4" type="noConversion"/>
  </si>
  <si>
    <t>언어치료재료비</t>
    <phoneticPr fontId="4" type="noConversion"/>
  </si>
  <si>
    <t>월</t>
    <phoneticPr fontId="4" type="noConversion"/>
  </si>
  <si>
    <t>미술치료재료비</t>
    <phoneticPr fontId="4" type="noConversion"/>
  </si>
  <si>
    <t>명절선물비</t>
    <phoneticPr fontId="4" type="noConversion"/>
  </si>
  <si>
    <t>치료사 간담회</t>
    <phoneticPr fontId="4" type="noConversion"/>
  </si>
  <si>
    <t>=</t>
    <phoneticPr fontId="4" type="noConversion"/>
  </si>
  <si>
    <t>기타운영비</t>
    <phoneticPr fontId="4" type="noConversion"/>
  </si>
  <si>
    <t>개월</t>
    <phoneticPr fontId="4" type="noConversion"/>
  </si>
  <si>
    <t xml:space="preserve">단말기 관리비 </t>
    <phoneticPr fontId="4" type="noConversion"/>
  </si>
  <si>
    <t>바우처카드 수수료</t>
    <phoneticPr fontId="4" type="noConversion"/>
  </si>
  <si>
    <t>가족상담</t>
    <phoneticPr fontId="4" type="noConversion"/>
  </si>
  <si>
    <t>심리검사</t>
    <phoneticPr fontId="4" type="noConversion"/>
  </si>
  <si>
    <t>치료프로그램</t>
    <phoneticPr fontId="4" type="noConversion"/>
  </si>
  <si>
    <t>장애바우처프로그램</t>
    <phoneticPr fontId="4" type="noConversion"/>
  </si>
  <si>
    <t>비장애바우처</t>
    <phoneticPr fontId="4" type="noConversion"/>
  </si>
  <si>
    <t>프로그램</t>
    <phoneticPr fontId="4" type="noConversion"/>
  </si>
  <si>
    <t xml:space="preserve">기타운영비 </t>
    <phoneticPr fontId="4" type="noConversion"/>
  </si>
  <si>
    <t>논술교실 강사비</t>
    <phoneticPr fontId="4" type="noConversion"/>
  </si>
  <si>
    <t>시간</t>
    <phoneticPr fontId="4" type="noConversion"/>
  </si>
  <si>
    <t>나들이 식사비</t>
    <phoneticPr fontId="4" type="noConversion"/>
  </si>
  <si>
    <t>나들이 체험비</t>
    <phoneticPr fontId="4" type="noConversion"/>
  </si>
  <si>
    <t xml:space="preserve">가족상담 </t>
    <phoneticPr fontId="4" type="noConversion"/>
  </si>
  <si>
    <t xml:space="preserve">유료프로그램으로 전환 </t>
    <phoneticPr fontId="4" type="noConversion"/>
  </si>
  <si>
    <t>아동청소년
전문교육지원사업</t>
    <phoneticPr fontId="4" type="noConversion"/>
  </si>
  <si>
    <t>교육문화사업으로 이동</t>
    <phoneticPr fontId="4" type="noConversion"/>
  </si>
  <si>
    <t>자원개발</t>
    <phoneticPr fontId="4" type="noConversion"/>
  </si>
  <si>
    <t>15</t>
    <phoneticPr fontId="4" type="noConversion"/>
  </si>
  <si>
    <t xml:space="preserve">자원봉사자 </t>
    <phoneticPr fontId="4" type="noConversion"/>
  </si>
  <si>
    <t>관리 및 양성</t>
    <phoneticPr fontId="4" type="noConversion"/>
  </si>
  <si>
    <t>1)교육</t>
    <phoneticPr fontId="4" type="noConversion"/>
  </si>
  <si>
    <t xml:space="preserve">역량강화교육 강사비 </t>
    <phoneticPr fontId="4" type="noConversion"/>
  </si>
  <si>
    <t xml:space="preserve">현수막비  </t>
    <phoneticPr fontId="4" type="noConversion"/>
  </si>
  <si>
    <t>2)자원봉사자 간담회</t>
    <phoneticPr fontId="4" type="noConversion"/>
  </si>
  <si>
    <t>식사 및 다과비</t>
    <phoneticPr fontId="4" type="noConversion"/>
  </si>
  <si>
    <t>강사비</t>
    <phoneticPr fontId="4" type="noConversion"/>
  </si>
  <si>
    <t>3)자원봉사자관리비</t>
    <phoneticPr fontId="4" type="noConversion"/>
  </si>
  <si>
    <t>4)자원봉사활동비</t>
    <phoneticPr fontId="4" type="noConversion"/>
  </si>
  <si>
    <t>5)매뉴얼 제작비</t>
    <phoneticPr fontId="4" type="noConversion"/>
  </si>
  <si>
    <t>부</t>
    <phoneticPr fontId="4" type="noConversion"/>
  </si>
  <si>
    <t>6)포상</t>
    <phoneticPr fontId="4" type="noConversion"/>
  </si>
  <si>
    <t>7)기타운영비</t>
    <phoneticPr fontId="4" type="noConversion"/>
  </si>
  <si>
    <t xml:space="preserve">8)홍보비(현수막 제작 등) </t>
    <phoneticPr fontId="4" type="noConversion"/>
  </si>
  <si>
    <t>11</t>
    <phoneticPr fontId="4" type="noConversion"/>
  </si>
  <si>
    <t>후원자 개발</t>
    <phoneticPr fontId="4" type="noConversion"/>
  </si>
  <si>
    <t xml:space="preserve"> 및 관리</t>
    <phoneticPr fontId="4" type="noConversion"/>
  </si>
  <si>
    <t xml:space="preserve">1)신규후원 개발 </t>
    <phoneticPr fontId="4" type="noConversion"/>
  </si>
  <si>
    <t>2)후원자 관리</t>
    <phoneticPr fontId="4" type="noConversion"/>
  </si>
  <si>
    <t>후원자 관리비</t>
    <phoneticPr fontId="4" type="noConversion"/>
  </si>
  <si>
    <t>후원감사 운영비</t>
    <phoneticPr fontId="4" type="noConversion"/>
  </si>
  <si>
    <t>우편 발송비</t>
    <phoneticPr fontId="4" type="noConversion"/>
  </si>
  <si>
    <t>원</t>
    <phoneticPr fontId="4" type="noConversion"/>
  </si>
  <si>
    <t>명</t>
    <phoneticPr fontId="4" type="noConversion"/>
  </si>
  <si>
    <t>회</t>
    <phoneticPr fontId="4" type="noConversion"/>
  </si>
  <si>
    <t>○</t>
    <phoneticPr fontId="4" type="noConversion"/>
  </si>
  <si>
    <t>3)기타운영비</t>
    <phoneticPr fontId="4" type="noConversion"/>
  </si>
  <si>
    <t xml:space="preserve"> = </t>
    <phoneticPr fontId="4" type="noConversion"/>
  </si>
  <si>
    <t>+1 나눔 사업</t>
    <phoneticPr fontId="4" type="noConversion"/>
  </si>
  <si>
    <t>1)나눔교육</t>
    <phoneticPr fontId="4" type="noConversion"/>
  </si>
  <si>
    <t>홍보비(전단지, 현수막)</t>
    <phoneticPr fontId="4" type="noConversion"/>
  </si>
  <si>
    <t>강사비</t>
    <phoneticPr fontId="4" type="noConversion"/>
  </si>
  <si>
    <t>교재 제작비</t>
    <phoneticPr fontId="4" type="noConversion"/>
  </si>
  <si>
    <t>기타 운영비</t>
    <phoneticPr fontId="4" type="noConversion"/>
  </si>
  <si>
    <t>2)나눔활동 진행비</t>
    <phoneticPr fontId="4" type="noConversion"/>
  </si>
  <si>
    <t>개</t>
    <phoneticPr fontId="4" type="noConversion"/>
  </si>
  <si>
    <t>간식비</t>
    <phoneticPr fontId="4" type="noConversion"/>
  </si>
  <si>
    <t>재료비(포장지, 문구류 등)</t>
    <phoneticPr fontId="4" type="noConversion"/>
  </si>
  <si>
    <t>3)나눔캠페인 진행비</t>
    <phoneticPr fontId="4" type="noConversion"/>
  </si>
  <si>
    <t>홍보전단지</t>
    <phoneticPr fontId="4" type="noConversion"/>
  </si>
  <si>
    <t>4)기타 운영비</t>
    <phoneticPr fontId="4" type="noConversion"/>
  </si>
  <si>
    <t>LOVE바자회</t>
    <phoneticPr fontId="4" type="noConversion"/>
  </si>
  <si>
    <t>1) 홍보비(현수막외)</t>
    <phoneticPr fontId="4" type="noConversion"/>
  </si>
  <si>
    <t>2) 먹거리 재료구입비</t>
    <phoneticPr fontId="4" type="noConversion"/>
  </si>
  <si>
    <t>3) 평가회의비</t>
    <phoneticPr fontId="4" type="noConversion"/>
  </si>
  <si>
    <t>=</t>
    <phoneticPr fontId="4" type="noConversion"/>
  </si>
  <si>
    <t xml:space="preserve">4) 물품구입비(행거,박스등) </t>
    <phoneticPr fontId="4" type="noConversion"/>
  </si>
  <si>
    <t>5) 예비비</t>
    <phoneticPr fontId="4" type="noConversion"/>
  </si>
  <si>
    <t>원</t>
    <phoneticPr fontId="4" type="noConversion"/>
  </si>
  <si>
    <t>회</t>
    <phoneticPr fontId="4" type="noConversion"/>
  </si>
  <si>
    <t>=</t>
    <phoneticPr fontId="4" type="noConversion"/>
  </si>
  <si>
    <t>위기가정지원사업</t>
    <phoneticPr fontId="4" type="noConversion"/>
  </si>
  <si>
    <t>1)광진구 연계 위기가정지원</t>
    <phoneticPr fontId="4" type="noConversion"/>
  </si>
  <si>
    <t>×</t>
    <phoneticPr fontId="4" type="noConversion"/>
  </si>
  <si>
    <t>명</t>
    <phoneticPr fontId="4" type="noConversion"/>
  </si>
  <si>
    <t>2)긴급구호 지원</t>
    <phoneticPr fontId="4" type="noConversion"/>
  </si>
  <si>
    <t>10</t>
    <phoneticPr fontId="4" type="noConversion"/>
  </si>
  <si>
    <t>사회조사</t>
    <phoneticPr fontId="4" type="noConversion"/>
  </si>
  <si>
    <t>1) 사회조사</t>
    <phoneticPr fontId="4" type="noConversion"/>
  </si>
  <si>
    <t xml:space="preserve">설문 인쇄비 </t>
    <phoneticPr fontId="4" type="noConversion"/>
  </si>
  <si>
    <t>부</t>
    <phoneticPr fontId="4" type="noConversion"/>
  </si>
  <si>
    <t xml:space="preserve"> = </t>
    <phoneticPr fontId="4" type="noConversion"/>
  </si>
  <si>
    <t>조사 선물구입비</t>
    <phoneticPr fontId="4" type="noConversion"/>
  </si>
  <si>
    <t>개</t>
    <phoneticPr fontId="4" type="noConversion"/>
  </si>
  <si>
    <t xml:space="preserve">결과보고집 </t>
    <phoneticPr fontId="4" type="noConversion"/>
  </si>
  <si>
    <t>조사운영비</t>
    <phoneticPr fontId="4" type="noConversion"/>
  </si>
  <si>
    <t>2) 포커스그룹조사</t>
    <phoneticPr fontId="4" type="noConversion"/>
  </si>
  <si>
    <t>참여자 선물비</t>
    <phoneticPr fontId="4" type="noConversion"/>
  </si>
  <si>
    <t>진행비(식사 및 간식등)</t>
    <phoneticPr fontId="4" type="noConversion"/>
  </si>
  <si>
    <t>자료분석운영비</t>
    <phoneticPr fontId="4" type="noConversion"/>
  </si>
  <si>
    <t>재가어르신</t>
    <phoneticPr fontId="4" type="noConversion"/>
  </si>
  <si>
    <t>사업종결</t>
    <phoneticPr fontId="4" type="noConversion"/>
  </si>
  <si>
    <t>이웃만들기봉사단</t>
    <phoneticPr fontId="4" type="noConversion"/>
  </si>
  <si>
    <t>이주여성지원단</t>
    <phoneticPr fontId="4" type="noConversion"/>
  </si>
  <si>
    <t>(한사랑회)</t>
    <phoneticPr fontId="4" type="noConversion"/>
  </si>
  <si>
    <t>○</t>
    <phoneticPr fontId="4" type="noConversion"/>
  </si>
  <si>
    <t>주민동아리</t>
    <phoneticPr fontId="4" type="noConversion"/>
  </si>
  <si>
    <t>1)관리운영비</t>
    <phoneticPr fontId="4" type="noConversion"/>
  </si>
  <si>
    <t>팀</t>
    <phoneticPr fontId="4" type="noConversion"/>
  </si>
  <si>
    <t>2)간담회</t>
    <phoneticPr fontId="4" type="noConversion"/>
  </si>
  <si>
    <t>3)사회공헌활동비</t>
    <phoneticPr fontId="4" type="noConversion"/>
  </si>
  <si>
    <t>아름다운 이웃</t>
    <phoneticPr fontId="4" type="noConversion"/>
  </si>
  <si>
    <t>1) 홍보비</t>
    <phoneticPr fontId="4" type="noConversion"/>
  </si>
  <si>
    <t>전단지제작</t>
    <phoneticPr fontId="4" type="noConversion"/>
  </si>
  <si>
    <t>현수막, 지도제작</t>
    <phoneticPr fontId="4" type="noConversion"/>
  </si>
  <si>
    <t xml:space="preserve">2) 상점,업체 </t>
    <phoneticPr fontId="4" type="noConversion"/>
  </si>
  <si>
    <t>관리비</t>
    <phoneticPr fontId="4" type="noConversion"/>
  </si>
  <si>
    <t>개소</t>
    <phoneticPr fontId="4" type="noConversion"/>
  </si>
  <si>
    <t>운영비</t>
    <phoneticPr fontId="4" type="noConversion"/>
  </si>
  <si>
    <t>3) 대상자 관리, 운영비</t>
    <phoneticPr fontId="4" type="noConversion"/>
  </si>
  <si>
    <t>4) 간담회 (후원자 감사의 밤)</t>
    <phoneticPr fontId="4" type="noConversion"/>
  </si>
  <si>
    <t xml:space="preserve">다과비 </t>
    <phoneticPr fontId="4" type="noConversion"/>
  </si>
  <si>
    <t>식사비</t>
    <phoneticPr fontId="4" type="noConversion"/>
  </si>
  <si>
    <t>포상</t>
    <phoneticPr fontId="4" type="noConversion"/>
  </si>
  <si>
    <t>배너제작</t>
    <phoneticPr fontId="4" type="noConversion"/>
  </si>
  <si>
    <t>실무자 평가회의비</t>
    <phoneticPr fontId="4" type="noConversion"/>
  </si>
  <si>
    <t>(교회, 지역아동센터, 기타)</t>
    <phoneticPr fontId="4" type="noConversion"/>
  </si>
  <si>
    <t>네트워크 운영비</t>
    <phoneticPr fontId="4" type="noConversion"/>
  </si>
  <si>
    <t>(협의체활동, 복지네트워크,사업실무자회의)</t>
    <phoneticPr fontId="4" type="noConversion"/>
  </si>
  <si>
    <t>14</t>
    <phoneticPr fontId="4" type="noConversion"/>
  </si>
  <si>
    <t>홍보사업</t>
    <phoneticPr fontId="4" type="noConversion"/>
  </si>
  <si>
    <t>1)인쇄물 홍보</t>
    <phoneticPr fontId="4" type="noConversion"/>
  </si>
  <si>
    <t>전단지 제작</t>
    <phoneticPr fontId="4" type="noConversion"/>
  </si>
  <si>
    <t>×</t>
    <phoneticPr fontId="4" type="noConversion"/>
  </si>
  <si>
    <t>현수막 제작</t>
    <phoneticPr fontId="4" type="noConversion"/>
  </si>
  <si>
    <t>격월지 제작</t>
    <phoneticPr fontId="4" type="noConversion"/>
  </si>
  <si>
    <t xml:space="preserve">회 </t>
    <phoneticPr fontId="4" type="noConversion"/>
  </si>
  <si>
    <t>격월지 발송</t>
    <phoneticPr fontId="4" type="noConversion"/>
  </si>
  <si>
    <t>계간지 제작</t>
    <phoneticPr fontId="4" type="noConversion"/>
  </si>
  <si>
    <t>계간지 발송</t>
    <phoneticPr fontId="4" type="noConversion"/>
  </si>
  <si>
    <t>안내책자 제작</t>
    <phoneticPr fontId="4" type="noConversion"/>
  </si>
  <si>
    <t>기타 홍보물(우편봉투) 제작</t>
    <phoneticPr fontId="4" type="noConversion"/>
  </si>
  <si>
    <t>기타 홍보물(판촉물) 제작</t>
    <phoneticPr fontId="4" type="noConversion"/>
  </si>
  <si>
    <t>사진인화 홍보</t>
    <phoneticPr fontId="4" type="noConversion"/>
  </si>
  <si>
    <t>사진전시 액자 제작</t>
    <phoneticPr fontId="4" type="noConversion"/>
  </si>
  <si>
    <t>2)온라인 홍보</t>
    <phoneticPr fontId="4" type="noConversion"/>
  </si>
  <si>
    <t>홈페이지 관리, 운영</t>
    <phoneticPr fontId="4" type="noConversion"/>
  </si>
  <si>
    <t>홈페이지 웹호스팅</t>
    <phoneticPr fontId="4" type="noConversion"/>
  </si>
  <si>
    <t>3)게시판</t>
    <phoneticPr fontId="4" type="noConversion"/>
  </si>
  <si>
    <t>4층 게시판 제작</t>
    <phoneticPr fontId="4" type="noConversion"/>
  </si>
  <si>
    <t>게시판 관리 운영비</t>
    <phoneticPr fontId="4" type="noConversion"/>
  </si>
  <si>
    <t>월</t>
    <phoneticPr fontId="4" type="noConversion"/>
  </si>
  <si>
    <t>4)기타운영비</t>
    <phoneticPr fontId="4" type="noConversion"/>
  </si>
  <si>
    <t>월</t>
    <phoneticPr fontId="4" type="noConversion"/>
  </si>
  <si>
    <t>18</t>
    <phoneticPr fontId="4" type="noConversion"/>
  </si>
  <si>
    <t>도서관</t>
    <phoneticPr fontId="4" type="noConversion"/>
  </si>
  <si>
    <t>1)도서관 운영</t>
    <phoneticPr fontId="4" type="noConversion"/>
  </si>
  <si>
    <t>도서구입비(아동,성인)</t>
    <phoneticPr fontId="4" type="noConversion"/>
  </si>
  <si>
    <t>개월</t>
    <phoneticPr fontId="4" type="noConversion"/>
  </si>
  <si>
    <t>도서관리비</t>
    <phoneticPr fontId="4" type="noConversion"/>
  </si>
  <si>
    <t>시스템관리비</t>
    <phoneticPr fontId="4" type="noConversion"/>
  </si>
  <si>
    <t>우수이용자 시상</t>
    <phoneticPr fontId="4" type="noConversion"/>
  </si>
  <si>
    <t>독서지도 프로그램운영비</t>
    <phoneticPr fontId="4" type="noConversion"/>
  </si>
  <si>
    <t>도서관운영비</t>
    <phoneticPr fontId="4" type="noConversion"/>
  </si>
  <si>
    <t>사서인건비</t>
    <phoneticPr fontId="4" type="noConversion"/>
  </si>
  <si>
    <t>시간</t>
    <phoneticPr fontId="4" type="noConversion"/>
  </si>
  <si>
    <t>일</t>
    <phoneticPr fontId="4" type="noConversion"/>
  </si>
  <si>
    <t>20</t>
    <phoneticPr fontId="4" type="noConversion"/>
  </si>
  <si>
    <t>주민참여행사</t>
    <phoneticPr fontId="4" type="noConversion"/>
  </si>
  <si>
    <t>1)홍보</t>
    <phoneticPr fontId="4" type="noConversion"/>
  </si>
  <si>
    <t>홍보물 제작</t>
    <phoneticPr fontId="4" type="noConversion"/>
  </si>
  <si>
    <t>홍보재료 구입비</t>
    <phoneticPr fontId="4" type="noConversion"/>
  </si>
  <si>
    <t>01</t>
    <phoneticPr fontId="4" type="noConversion"/>
  </si>
  <si>
    <t>2)개관 기념식</t>
    <phoneticPr fontId="4" type="noConversion"/>
  </si>
  <si>
    <t>운영비</t>
    <phoneticPr fontId="4" type="noConversion"/>
  </si>
  <si>
    <t>3)아동행사</t>
    <phoneticPr fontId="4" type="noConversion"/>
  </si>
  <si>
    <t>공연 섭외비</t>
    <phoneticPr fontId="4" type="noConversion"/>
  </si>
  <si>
    <t>행사 진행비</t>
    <phoneticPr fontId="4" type="noConversion"/>
  </si>
  <si>
    <t>기타 운영비</t>
    <phoneticPr fontId="4" type="noConversion"/>
  </si>
  <si>
    <t>4)어르신행사</t>
    <phoneticPr fontId="4" type="noConversion"/>
  </si>
  <si>
    <t xml:space="preserve">5)외부의뢰 주민교육 </t>
    <phoneticPr fontId="4" type="noConversion"/>
  </si>
  <si>
    <t>기타운영비</t>
    <phoneticPr fontId="4" type="noConversion"/>
  </si>
  <si>
    <t>교육문화사업관리</t>
    <phoneticPr fontId="4" type="noConversion"/>
  </si>
  <si>
    <t>지역복지</t>
    <phoneticPr fontId="4" type="noConversion"/>
  </si>
  <si>
    <t>시설대여</t>
    <phoneticPr fontId="4" type="noConversion"/>
  </si>
  <si>
    <t>1)운영비</t>
    <phoneticPr fontId="4" type="noConversion"/>
  </si>
  <si>
    <t>기타사업</t>
    <phoneticPr fontId="4" type="noConversion"/>
  </si>
  <si>
    <t>물품구입</t>
    <phoneticPr fontId="4" type="noConversion"/>
  </si>
  <si>
    <t>02</t>
    <phoneticPr fontId="4" type="noConversion"/>
  </si>
  <si>
    <t>운영위원회</t>
    <phoneticPr fontId="4" type="noConversion"/>
  </si>
  <si>
    <t>교통비(수당)</t>
    <phoneticPr fontId="4" type="noConversion"/>
  </si>
  <si>
    <t xml:space="preserve">회 </t>
    <phoneticPr fontId="4" type="noConversion"/>
  </si>
  <si>
    <t>감사패제작</t>
    <phoneticPr fontId="4" type="noConversion"/>
  </si>
  <si>
    <t>공익신탁기금</t>
    <phoneticPr fontId="4" type="noConversion"/>
  </si>
  <si>
    <t>팔순잔치</t>
    <phoneticPr fontId="4" type="noConversion"/>
  </si>
  <si>
    <t>선물비</t>
    <phoneticPr fontId="4" type="noConversion"/>
  </si>
  <si>
    <t>어르신 연합나들이</t>
    <phoneticPr fontId="4" type="noConversion"/>
  </si>
  <si>
    <t>재가복지 실무자회의</t>
    <phoneticPr fontId="4" type="noConversion"/>
  </si>
  <si>
    <t>집단</t>
    <phoneticPr fontId="4" type="noConversion"/>
  </si>
  <si>
    <t>희망플러스, 꿈나래
통장사업</t>
    <phoneticPr fontId="4" type="noConversion"/>
  </si>
  <si>
    <t>내부교육</t>
    <phoneticPr fontId="4" type="noConversion"/>
  </si>
  <si>
    <t>외부교육</t>
    <phoneticPr fontId="4" type="noConversion"/>
  </si>
  <si>
    <t>연수운영비</t>
    <phoneticPr fontId="4" type="noConversion"/>
  </si>
  <si>
    <t>5)해외연수지원</t>
    <phoneticPr fontId="4" type="noConversion"/>
  </si>
  <si>
    <t>2011사업보고서</t>
    <phoneticPr fontId="4" type="noConversion"/>
  </si>
  <si>
    <t>연구자료구입</t>
    <phoneticPr fontId="4" type="noConversion"/>
  </si>
  <si>
    <t>06</t>
    <phoneticPr fontId="4" type="noConversion"/>
  </si>
  <si>
    <t>한부모나들이</t>
    <phoneticPr fontId="4" type="noConversion"/>
  </si>
  <si>
    <t>사업종결</t>
    <phoneticPr fontId="4" type="noConversion"/>
  </si>
  <si>
    <t>희망온돌</t>
    <phoneticPr fontId="4" type="noConversion"/>
  </si>
  <si>
    <t>희망온돌 사업비</t>
    <phoneticPr fontId="4" type="noConversion"/>
  </si>
  <si>
    <t>05</t>
    <phoneticPr fontId="4" type="noConversion"/>
  </si>
  <si>
    <t>희망온돌 운영비</t>
    <phoneticPr fontId="4" type="noConversion"/>
  </si>
  <si>
    <t>가족</t>
    <phoneticPr fontId="4" type="noConversion"/>
  </si>
  <si>
    <t>기능강화</t>
    <phoneticPr fontId="4" type="noConversion"/>
  </si>
  <si>
    <t>저소득아동</t>
    <phoneticPr fontId="4" type="noConversion"/>
  </si>
  <si>
    <t>교육지원</t>
    <phoneticPr fontId="4" type="noConversion"/>
  </si>
  <si>
    <t>프로그램</t>
    <phoneticPr fontId="4" type="noConversion"/>
  </si>
  <si>
    <t>여행바우처</t>
    <phoneticPr fontId="4" type="noConversion"/>
  </si>
  <si>
    <t>12</t>
    <phoneticPr fontId="4" type="noConversion"/>
  </si>
  <si>
    <t>13</t>
    <phoneticPr fontId="4" type="noConversion"/>
  </si>
  <si>
    <t>14</t>
    <phoneticPr fontId="4" type="noConversion"/>
  </si>
  <si>
    <t>평생교육</t>
    <phoneticPr fontId="4" type="noConversion"/>
  </si>
  <si>
    <t>평생교육지원사업</t>
    <phoneticPr fontId="4" type="noConversion"/>
  </si>
  <si>
    <t>희망온돌</t>
    <phoneticPr fontId="4" type="noConversion"/>
  </si>
  <si>
    <t>희망온돌사업비</t>
    <phoneticPr fontId="4" type="noConversion"/>
  </si>
  <si>
    <t>13</t>
    <phoneticPr fontId="4" type="noConversion"/>
  </si>
  <si>
    <t>14</t>
    <phoneticPr fontId="4" type="noConversion"/>
  </si>
  <si>
    <t>사교댄스</t>
    <phoneticPr fontId="54" type="noConversion"/>
  </si>
  <si>
    <t>지정후원금</t>
    <phoneticPr fontId="4" type="noConversion"/>
  </si>
  <si>
    <t>비지정후원금</t>
    <phoneticPr fontId="4" type="noConversion"/>
  </si>
  <si>
    <t>115비정규직수당</t>
    <phoneticPr fontId="4" type="noConversion"/>
  </si>
  <si>
    <t>116 퇴직금 및 적립금</t>
    <phoneticPr fontId="4" type="noConversion"/>
  </si>
  <si>
    <t>2012년        예산 (A)</t>
    <phoneticPr fontId="4" type="noConversion"/>
  </si>
  <si>
    <t>2012년        추경예산 (B)</t>
    <phoneticPr fontId="4" type="noConversion"/>
  </si>
  <si>
    <t>2012년   
 예산 (A)</t>
    <phoneticPr fontId="4" type="noConversion"/>
  </si>
  <si>
    <t xml:space="preserve"> 2012년        추경예산 (B)</t>
    <phoneticPr fontId="4" type="noConversion"/>
  </si>
  <si>
    <t>2012년     
예산 (A)</t>
    <phoneticPr fontId="4" type="noConversion"/>
  </si>
  <si>
    <t>2012년        
추경예산 (B)</t>
    <phoneticPr fontId="4" type="noConversion"/>
  </si>
  <si>
    <t xml:space="preserve">  2012년       추경예산 (B)</t>
    <phoneticPr fontId="4" type="noConversion"/>
  </si>
  <si>
    <t>사교댄스</t>
    <phoneticPr fontId="4" type="noConversion"/>
  </si>
  <si>
    <t>사업</t>
    <phoneticPr fontId="4" type="noConversion"/>
  </si>
  <si>
    <t>01</t>
    <phoneticPr fontId="4" type="noConversion"/>
  </si>
  <si>
    <t>가족 사례관리</t>
    <phoneticPr fontId="4" type="noConversion"/>
  </si>
  <si>
    <t>서비스 지원비</t>
    <phoneticPr fontId="4" type="noConversion"/>
  </si>
  <si>
    <t>원</t>
    <phoneticPr fontId="4" type="noConversion"/>
  </si>
  <si>
    <t>월</t>
    <phoneticPr fontId="4" type="noConversion"/>
  </si>
  <si>
    <t xml:space="preserve"> = </t>
    <phoneticPr fontId="4" type="noConversion"/>
  </si>
  <si>
    <t>유관기관 간담회</t>
    <phoneticPr fontId="4" type="noConversion"/>
  </si>
  <si>
    <t>회</t>
    <phoneticPr fontId="4" type="noConversion"/>
  </si>
  <si>
    <t>외부지원refer</t>
    <phoneticPr fontId="4" type="noConversion"/>
  </si>
  <si>
    <t xml:space="preserve">운영비 </t>
    <phoneticPr fontId="4" type="noConversion"/>
  </si>
  <si>
    <t>○</t>
    <phoneticPr fontId="4" type="noConversion"/>
  </si>
  <si>
    <t>교과서 속 역사체험</t>
    <phoneticPr fontId="4" type="noConversion"/>
  </si>
  <si>
    <t>체험비</t>
    <phoneticPr fontId="4" type="noConversion"/>
  </si>
  <si>
    <t>×</t>
    <phoneticPr fontId="4" type="noConversion"/>
  </si>
  <si>
    <t>명</t>
    <phoneticPr fontId="4" type="noConversion"/>
  </si>
  <si>
    <t>식사비</t>
    <phoneticPr fontId="4" type="noConversion"/>
  </si>
  <si>
    <t>원</t>
    <phoneticPr fontId="4" type="noConversion"/>
  </si>
  <si>
    <t>×</t>
    <phoneticPr fontId="4" type="noConversion"/>
  </si>
  <si>
    <t>간식비</t>
    <phoneticPr fontId="4" type="noConversion"/>
  </si>
  <si>
    <t>1박2일 여행</t>
    <phoneticPr fontId="4" type="noConversion"/>
  </si>
  <si>
    <t>운영비</t>
    <phoneticPr fontId="4" type="noConversion"/>
  </si>
  <si>
    <t>×</t>
    <phoneticPr fontId="4" type="noConversion"/>
  </si>
  <si>
    <t xml:space="preserve">기타운영비 </t>
    <phoneticPr fontId="4" type="noConversion"/>
  </si>
  <si>
    <t xml:space="preserve"> = </t>
    <phoneticPr fontId="4" type="noConversion"/>
  </si>
  <si>
    <t>여가지원</t>
    <phoneticPr fontId="4" type="noConversion"/>
  </si>
  <si>
    <t>프로그램</t>
    <phoneticPr fontId="4" type="noConversion"/>
  </si>
  <si>
    <t>저소득아동</t>
    <phoneticPr fontId="4" type="noConversion"/>
  </si>
  <si>
    <t>17</t>
    <phoneticPr fontId="4" type="noConversion"/>
  </si>
  <si>
    <t>지역사회</t>
    <phoneticPr fontId="4" type="noConversion"/>
  </si>
  <si>
    <t>1)지역사회연계사업 운영비</t>
    <phoneticPr fontId="4" type="noConversion"/>
  </si>
  <si>
    <t>2) 평생교육지원사업 
(풍선아트전문가교육)</t>
    <phoneticPr fontId="4" type="noConversion"/>
  </si>
  <si>
    <t>보조강사</t>
    <phoneticPr fontId="4" type="noConversion"/>
  </si>
  <si>
    <t>교안비</t>
    <phoneticPr fontId="4" type="noConversion"/>
  </si>
  <si>
    <t>풍선재료비</t>
    <phoneticPr fontId="4" type="noConversion"/>
  </si>
  <si>
    <t>자격증발급 및 검정료</t>
    <phoneticPr fontId="4" type="noConversion"/>
  </si>
  <si>
    <t>보조금반환</t>
    <phoneticPr fontId="4" type="noConversion"/>
  </si>
  <si>
    <t>보조금반환</t>
    <phoneticPr fontId="4" type="noConversion"/>
  </si>
  <si>
    <t>지정후원금</t>
    <phoneticPr fontId="4" type="noConversion"/>
  </si>
  <si>
    <t>비지정후원금</t>
    <phoneticPr fontId="4" type="noConversion"/>
  </si>
  <si>
    <t>사교댄스</t>
    <phoneticPr fontId="54" type="noConversion"/>
  </si>
  <si>
    <t>연장근로수당</t>
    <phoneticPr fontId="4" type="noConversion"/>
  </si>
  <si>
    <t>2012년     
예산 (A)</t>
    <phoneticPr fontId="4" type="noConversion"/>
  </si>
  <si>
    <t>1반</t>
    <phoneticPr fontId="54" type="noConversion"/>
  </si>
  <si>
    <t>2012년도 광장종합사회복지관 2차 추경 예산 (안)</t>
    <phoneticPr fontId="4" type="noConversion"/>
  </si>
  <si>
    <t>미술치료강사비</t>
    <phoneticPr fontId="4" type="noConversion"/>
  </si>
  <si>
    <t>%</t>
    <phoneticPr fontId="4" type="noConversion"/>
  </si>
  <si>
    <t>미술치료강사비</t>
    <phoneticPr fontId="4" type="noConversion"/>
  </si>
  <si>
    <t>원</t>
    <phoneticPr fontId="4" type="noConversion"/>
  </si>
  <si>
    <t>%</t>
    <phoneticPr fontId="4" type="noConversion"/>
  </si>
  <si>
    <t xml:space="preserve"> = </t>
    <phoneticPr fontId="4" type="noConversion"/>
  </si>
  <si>
    <t>회</t>
    <phoneticPr fontId="4" type="noConversion"/>
  </si>
  <si>
    <t>반주자</t>
    <phoneticPr fontId="4" type="noConversion"/>
  </si>
  <si>
    <t>월</t>
    <phoneticPr fontId="4" type="noConversion"/>
  </si>
  <si>
    <t>사교댄스</t>
    <phoneticPr fontId="4" type="noConversion"/>
  </si>
  <si>
    <t>한부모가족지원(1차)</t>
    <phoneticPr fontId="4" type="noConversion"/>
  </si>
  <si>
    <t>가족관계향상프로그램</t>
    <phoneticPr fontId="4" type="noConversion"/>
  </si>
  <si>
    <t>취업컨설팅</t>
    <phoneticPr fontId="4" type="noConversion"/>
  </si>
  <si>
    <t>자립지원금</t>
    <phoneticPr fontId="4" type="noConversion"/>
  </si>
  <si>
    <t xml:space="preserve">구직활동지원금 </t>
    <phoneticPr fontId="4" type="noConversion"/>
  </si>
  <si>
    <t>취업멘토링</t>
    <phoneticPr fontId="4" type="noConversion"/>
  </si>
  <si>
    <t>멘토사례비</t>
    <phoneticPr fontId="4" type="noConversion"/>
  </si>
  <si>
    <t>사후관리</t>
    <phoneticPr fontId="4" type="noConversion"/>
  </si>
  <si>
    <t>도서지원</t>
    <phoneticPr fontId="4" type="noConversion"/>
  </si>
  <si>
    <t>사례관리비</t>
    <phoneticPr fontId="4" type="noConversion"/>
  </si>
  <si>
    <t>한부모가족지원(2차)</t>
    <phoneticPr fontId="4" type="noConversion"/>
  </si>
  <si>
    <t>자립교육비</t>
    <phoneticPr fontId="4" type="noConversion"/>
  </si>
  <si>
    <t>오리엔테이션</t>
    <phoneticPr fontId="4" type="noConversion"/>
  </si>
  <si>
    <t>진로상담</t>
    <phoneticPr fontId="4" type="noConversion"/>
  </si>
  <si>
    <t>다과비</t>
    <phoneticPr fontId="4" type="noConversion"/>
  </si>
  <si>
    <t>여비비</t>
    <phoneticPr fontId="4" type="noConversion"/>
  </si>
  <si>
    <t>멘토와의 만남</t>
    <phoneticPr fontId="4" type="noConversion"/>
  </si>
  <si>
    <t>심리상담</t>
    <phoneticPr fontId="4" type="noConversion"/>
  </si>
  <si>
    <t>상담비</t>
    <phoneticPr fontId="4" type="noConversion"/>
  </si>
  <si>
    <t>외부활동</t>
    <phoneticPr fontId="4" type="noConversion"/>
  </si>
  <si>
    <t>최종평가회</t>
    <phoneticPr fontId="4" type="noConversion"/>
  </si>
  <si>
    <t>부모교육</t>
    <phoneticPr fontId="4" type="noConversion"/>
  </si>
  <si>
    <t>강사비</t>
    <phoneticPr fontId="4" type="noConversion"/>
  </si>
  <si>
    <t>원</t>
    <phoneticPr fontId="4" type="noConversion"/>
  </si>
  <si>
    <t>명</t>
    <phoneticPr fontId="4" type="noConversion"/>
  </si>
  <si>
    <t>회</t>
    <phoneticPr fontId="4" type="noConversion"/>
  </si>
  <si>
    <t xml:space="preserve"> = </t>
    <phoneticPr fontId="4" type="noConversion"/>
  </si>
  <si>
    <t>교재비</t>
    <phoneticPr fontId="4" type="noConversion"/>
  </si>
  <si>
    <t>간식비</t>
    <phoneticPr fontId="4" type="noConversion"/>
  </si>
  <si>
    <t>기타운영비</t>
    <phoneticPr fontId="4" type="noConversion"/>
  </si>
  <si>
    <t>멘토링사업</t>
    <phoneticPr fontId="4" type="noConversion"/>
  </si>
  <si>
    <t>멘티지원</t>
    <phoneticPr fontId="4" type="noConversion"/>
  </si>
  <si>
    <t>O.T활동비</t>
    <phoneticPr fontId="4" type="noConversion"/>
  </si>
  <si>
    <t>O.T간식비</t>
    <phoneticPr fontId="4" type="noConversion"/>
  </si>
  <si>
    <t>멘토양성</t>
    <phoneticPr fontId="4" type="noConversion"/>
  </si>
  <si>
    <t>간담회 식사비</t>
    <phoneticPr fontId="4" type="noConversion"/>
  </si>
  <si>
    <t>멘토링활동</t>
    <phoneticPr fontId="4" type="noConversion"/>
  </si>
  <si>
    <t>관계형성PG 활동비</t>
    <phoneticPr fontId="4" type="noConversion"/>
  </si>
  <si>
    <t>관계형성PG 식사비</t>
    <phoneticPr fontId="4" type="noConversion"/>
  </si>
  <si>
    <t>문화체험 활동비</t>
    <phoneticPr fontId="4" type="noConversion"/>
  </si>
  <si>
    <t>연말평가회 활동비</t>
    <phoneticPr fontId="4" type="noConversion"/>
  </si>
  <si>
    <t>연말평가회 식사비</t>
    <phoneticPr fontId="4" type="noConversion"/>
  </si>
  <si>
    <t>멘토-멘티 캠프</t>
    <phoneticPr fontId="4" type="noConversion"/>
  </si>
  <si>
    <t>숙박비</t>
    <phoneticPr fontId="4" type="noConversion"/>
  </si>
  <si>
    <t>멘티 가족 힐링캠프</t>
    <phoneticPr fontId="4" type="noConversion"/>
  </si>
  <si>
    <t>유급 자원봉사자 인건비</t>
    <phoneticPr fontId="4" type="noConversion"/>
  </si>
  <si>
    <t>02</t>
    <phoneticPr fontId="4" type="noConversion"/>
  </si>
  <si>
    <t>고3 프로젝트</t>
    <phoneticPr fontId="4" type="noConversion"/>
  </si>
  <si>
    <t>○</t>
    <phoneticPr fontId="4" type="noConversion"/>
  </si>
  <si>
    <t>집단 프로그램</t>
    <phoneticPr fontId="4" type="noConversion"/>
  </si>
  <si>
    <t>강사비</t>
    <phoneticPr fontId="4" type="noConversion"/>
  </si>
  <si>
    <t>원</t>
    <phoneticPr fontId="4" type="noConversion"/>
  </si>
  <si>
    <t>명</t>
    <phoneticPr fontId="4" type="noConversion"/>
  </si>
  <si>
    <t>×</t>
    <phoneticPr fontId="4" type="noConversion"/>
  </si>
  <si>
    <t>회</t>
    <phoneticPr fontId="4" type="noConversion"/>
  </si>
  <si>
    <t xml:space="preserve"> = </t>
    <phoneticPr fontId="4" type="noConversion"/>
  </si>
  <si>
    <t>식사비</t>
    <phoneticPr fontId="4" type="noConversion"/>
  </si>
  <si>
    <t>간식비</t>
    <phoneticPr fontId="4" type="noConversion"/>
  </si>
  <si>
    <t>수능선물구입비</t>
    <phoneticPr fontId="4" type="noConversion"/>
  </si>
  <si>
    <t>현수막 제작</t>
    <phoneticPr fontId="4" type="noConversion"/>
  </si>
  <si>
    <t>기타 운영비</t>
    <phoneticPr fontId="4" type="noConversion"/>
  </si>
  <si>
    <t>=</t>
    <phoneticPr fontId="4" type="noConversion"/>
  </si>
  <si>
    <t>아동,청소년 
사회성향상 프로그램</t>
    <phoneticPr fontId="4" type="noConversion"/>
  </si>
  <si>
    <t>운영비</t>
    <phoneticPr fontId="4" type="noConversion"/>
  </si>
  <si>
    <t>배너</t>
    <phoneticPr fontId="4" type="noConversion"/>
  </si>
  <si>
    <t>기타운영비</t>
    <phoneticPr fontId="4" type="noConversion"/>
  </si>
  <si>
    <t xml:space="preserve">학교부적응 
청소년 지원사업 </t>
    <phoneticPr fontId="4" type="noConversion"/>
  </si>
  <si>
    <t xml:space="preserve">미술치료 강사비 </t>
    <phoneticPr fontId="4" type="noConversion"/>
  </si>
  <si>
    <t>재료비</t>
    <phoneticPr fontId="4" type="noConversion"/>
  </si>
  <si>
    <t>희망플러스, 꿈나래</t>
    <phoneticPr fontId="4" type="noConversion"/>
  </si>
  <si>
    <t>재가에서가족으로 이동</t>
    <phoneticPr fontId="4" type="noConversion"/>
  </si>
  <si>
    <t>대상 사례관리</t>
    <phoneticPr fontId="4" type="noConversion"/>
  </si>
  <si>
    <t>인건비</t>
    <phoneticPr fontId="4" type="noConversion"/>
  </si>
  <si>
    <t>개월</t>
    <phoneticPr fontId="4" type="noConversion"/>
  </si>
  <si>
    <t>4대보험</t>
    <phoneticPr fontId="4" type="noConversion"/>
  </si>
  <si>
    <t>퇴직적립금</t>
    <phoneticPr fontId="4" type="noConversion"/>
  </si>
  <si>
    <t>보조인력 인건비</t>
    <phoneticPr fontId="4" type="noConversion"/>
  </si>
  <si>
    <t>금융교육</t>
    <phoneticPr fontId="4" type="noConversion"/>
  </si>
  <si>
    <t>회</t>
    <phoneticPr fontId="4" type="noConversion"/>
  </si>
  <si>
    <t>희망플러스 간식비</t>
    <phoneticPr fontId="4" type="noConversion"/>
  </si>
  <si>
    <t>꿈나래통장 간식비</t>
    <phoneticPr fontId="4" type="noConversion"/>
  </si>
  <si>
    <t>희망플러스 식사비</t>
    <phoneticPr fontId="4" type="noConversion"/>
  </si>
  <si>
    <t>자조모임</t>
    <phoneticPr fontId="4" type="noConversion"/>
  </si>
  <si>
    <t>강사비(미술치료)</t>
    <phoneticPr fontId="4" type="noConversion"/>
  </si>
  <si>
    <t>강사비(넵킨아트)</t>
    <phoneticPr fontId="4" type="noConversion"/>
  </si>
  <si>
    <t>활동비</t>
    <phoneticPr fontId="4" type="noConversion"/>
  </si>
  <si>
    <t>예술로희망드림 지원금</t>
    <phoneticPr fontId="4" type="noConversion"/>
  </si>
  <si>
    <t>2011년 선정자</t>
    <phoneticPr fontId="4" type="noConversion"/>
  </si>
  <si>
    <t>2012년 선정자</t>
    <phoneticPr fontId="4" type="noConversion"/>
  </si>
  <si>
    <t>아름다운 희망나누기</t>
    <phoneticPr fontId="4" type="noConversion"/>
  </si>
  <si>
    <t>원</t>
    <phoneticPr fontId="4" type="noConversion"/>
  </si>
  <si>
    <t>명</t>
    <phoneticPr fontId="4" type="noConversion"/>
  </si>
  <si>
    <t>회</t>
    <phoneticPr fontId="4" type="noConversion"/>
  </si>
  <si>
    <t>○</t>
    <phoneticPr fontId="4" type="noConversion"/>
  </si>
  <si>
    <t>관리운영비</t>
    <phoneticPr fontId="4" type="noConversion"/>
  </si>
  <si>
    <t>×</t>
    <phoneticPr fontId="4" type="noConversion"/>
  </si>
  <si>
    <t xml:space="preserve"> = </t>
    <phoneticPr fontId="4" type="noConversion"/>
  </si>
  <si>
    <t>자원봉사축제</t>
    <phoneticPr fontId="4" type="noConversion"/>
  </si>
  <si>
    <t>1)자원봉사 축제</t>
    <phoneticPr fontId="4" type="noConversion"/>
  </si>
  <si>
    <t>영화관람료ㆍ대관료</t>
    <phoneticPr fontId="4" type="noConversion"/>
  </si>
  <si>
    <t>영상기기 사용료</t>
    <phoneticPr fontId="4" type="noConversion"/>
  </si>
  <si>
    <t>홍보물 제작</t>
    <phoneticPr fontId="4" type="noConversion"/>
  </si>
  <si>
    <t>개</t>
    <phoneticPr fontId="4" type="noConversion"/>
  </si>
  <si>
    <t>포상비</t>
    <phoneticPr fontId="4" type="noConversion"/>
  </si>
  <si>
    <t>기념품 제작</t>
    <phoneticPr fontId="4" type="noConversion"/>
  </si>
  <si>
    <t>레크리에이션 활동비</t>
    <phoneticPr fontId="4" type="noConversion"/>
  </si>
  <si>
    <t>물품 구입비</t>
    <phoneticPr fontId="4" type="noConversion"/>
  </si>
  <si>
    <t>예비비</t>
    <phoneticPr fontId="4" type="noConversion"/>
  </si>
  <si>
    <t>1) e-품앗이</t>
    <phoneticPr fontId="4" type="noConversion"/>
  </si>
  <si>
    <t>모든 횟수 3회 축소</t>
    <phoneticPr fontId="4" type="noConversion"/>
  </si>
  <si>
    <t>거래진행지원비</t>
    <phoneticPr fontId="4" type="noConversion"/>
  </si>
  <si>
    <t>운영회의</t>
    <phoneticPr fontId="4" type="noConversion"/>
  </si>
  <si>
    <t>온라인홍보 삭제</t>
    <phoneticPr fontId="4" type="noConversion"/>
  </si>
  <si>
    <t>2) 프리마켓</t>
    <phoneticPr fontId="4" type="noConversion"/>
  </si>
  <si>
    <t>교육예산 삭제</t>
    <phoneticPr fontId="4" type="noConversion"/>
  </si>
  <si>
    <t>홍보물품 제작</t>
    <phoneticPr fontId="4" type="noConversion"/>
  </si>
  <si>
    <t>평가회의비</t>
    <phoneticPr fontId="4" type="noConversion"/>
  </si>
  <si>
    <t>보    호</t>
    <phoneticPr fontId="4" type="noConversion"/>
  </si>
  <si>
    <t>재가복지사례관리</t>
    <phoneticPr fontId="4" type="noConversion"/>
  </si>
  <si>
    <t xml:space="preserve">외부지원비 </t>
    <phoneticPr fontId="4" type="noConversion"/>
  </si>
  <si>
    <t>수퍼바이저 사례비</t>
    <phoneticPr fontId="4" type="noConversion"/>
  </si>
  <si>
    <t>사례관리운영비</t>
    <phoneticPr fontId="4" type="noConversion"/>
  </si>
  <si>
    <t>일상생활지원서비스</t>
    <phoneticPr fontId="4" type="noConversion"/>
  </si>
  <si>
    <t>가사서비스</t>
    <phoneticPr fontId="4" type="noConversion"/>
  </si>
  <si>
    <t>이사비지원</t>
    <phoneticPr fontId="4" type="noConversion"/>
  </si>
  <si>
    <t>집수리</t>
    <phoneticPr fontId="4" type="noConversion"/>
  </si>
  <si>
    <t>난방비지원</t>
    <phoneticPr fontId="4" type="noConversion"/>
  </si>
  <si>
    <t>세탁서비스</t>
    <phoneticPr fontId="4" type="noConversion"/>
  </si>
  <si>
    <t>차량지원 서비스</t>
    <phoneticPr fontId="4" type="noConversion"/>
  </si>
  <si>
    <t>가스비</t>
    <phoneticPr fontId="4" type="noConversion"/>
  </si>
  <si>
    <t>차량보수 및 관리비</t>
    <phoneticPr fontId="4" type="noConversion"/>
  </si>
  <si>
    <t>밑반찬서비스</t>
    <phoneticPr fontId="4" type="noConversion"/>
  </si>
  <si>
    <t>어르신 세대</t>
    <phoneticPr fontId="4" type="noConversion"/>
  </si>
  <si>
    <t>부식비</t>
    <phoneticPr fontId="4" type="noConversion"/>
  </si>
  <si>
    <t>주</t>
    <phoneticPr fontId="4" type="noConversion"/>
  </si>
  <si>
    <t>특식비</t>
    <phoneticPr fontId="4" type="noConversion"/>
  </si>
  <si>
    <t>아동/장애 세대</t>
    <phoneticPr fontId="4" type="noConversion"/>
  </si>
  <si>
    <t>남성어르신 봉사단</t>
    <phoneticPr fontId="4" type="noConversion"/>
  </si>
  <si>
    <t>봉사활동</t>
    <phoneticPr fontId="4" type="noConversion"/>
  </si>
  <si>
    <t>물품구입비</t>
    <phoneticPr fontId="4" type="noConversion"/>
  </si>
  <si>
    <t>집단프로그램</t>
    <phoneticPr fontId="4" type="noConversion"/>
  </si>
  <si>
    <t>어르신</t>
    <phoneticPr fontId="4" type="noConversion"/>
  </si>
  <si>
    <t>건강관리프로그램</t>
    <phoneticPr fontId="4" type="noConversion"/>
  </si>
  <si>
    <t>영양교육(2회)</t>
    <phoneticPr fontId="4" type="noConversion"/>
  </si>
  <si>
    <t xml:space="preserve">식사비 </t>
    <phoneticPr fontId="4" type="noConversion"/>
  </si>
  <si>
    <t>영양상담(8회)</t>
    <phoneticPr fontId="4" type="noConversion"/>
  </si>
  <si>
    <t>예비모임비</t>
    <phoneticPr fontId="4" type="noConversion"/>
  </si>
  <si>
    <t xml:space="preserve">간식비 </t>
    <phoneticPr fontId="4" type="noConversion"/>
  </si>
  <si>
    <t xml:space="preserve">평가회의비 </t>
    <phoneticPr fontId="4" type="noConversion"/>
  </si>
  <si>
    <t>지역사회연계프로그램(4회)</t>
    <phoneticPr fontId="4" type="noConversion"/>
  </si>
  <si>
    <t>어버이날경로잔치</t>
    <phoneticPr fontId="4" type="noConversion"/>
  </si>
  <si>
    <t>어버이날 경로잔치</t>
    <phoneticPr fontId="4" type="noConversion"/>
  </si>
  <si>
    <t>카네이션 구입비</t>
    <phoneticPr fontId="4" type="noConversion"/>
  </si>
  <si>
    <t>어버이날 용돈</t>
    <phoneticPr fontId="4" type="noConversion"/>
  </si>
  <si>
    <t>세대</t>
    <phoneticPr fontId="4" type="noConversion"/>
  </si>
  <si>
    <t>희망온돌</t>
    <phoneticPr fontId="4" type="noConversion"/>
  </si>
  <si>
    <t>위기긴급기금</t>
    <phoneticPr fontId="4" type="noConversion"/>
  </si>
  <si>
    <t>지역기금</t>
    <phoneticPr fontId="4" type="noConversion"/>
  </si>
  <si>
    <t>아주특별한</t>
    <phoneticPr fontId="4" type="noConversion"/>
  </si>
  <si>
    <t>가족만들기</t>
    <phoneticPr fontId="4" type="noConversion"/>
  </si>
  <si>
    <t>개강식(오리엔테이션)</t>
    <phoneticPr fontId="4" type="noConversion"/>
  </si>
  <si>
    <t>매칭프로그램(1회)</t>
    <phoneticPr fontId="4" type="noConversion"/>
  </si>
  <si>
    <t>사진촬영비</t>
    <phoneticPr fontId="4" type="noConversion"/>
  </si>
  <si>
    <t>중간평가회</t>
    <phoneticPr fontId="4" type="noConversion"/>
  </si>
  <si>
    <t>명</t>
    <phoneticPr fontId="4" type="noConversion"/>
  </si>
  <si>
    <t>×</t>
    <phoneticPr fontId="4" type="noConversion"/>
  </si>
  <si>
    <t>회</t>
    <phoneticPr fontId="4" type="noConversion"/>
  </si>
  <si>
    <t>=</t>
    <phoneticPr fontId="4" type="noConversion"/>
  </si>
  <si>
    <t>캠프</t>
    <phoneticPr fontId="4" type="noConversion"/>
  </si>
  <si>
    <t>운영비</t>
    <phoneticPr fontId="4" type="noConversion"/>
  </si>
  <si>
    <t>송년회</t>
    <phoneticPr fontId="4" type="noConversion"/>
  </si>
  <si>
    <t>2012년 예산 산출내역 (단위 : 원)</t>
    <phoneticPr fontId="4" type="noConversion"/>
  </si>
  <si>
    <t>2012년     
예산 (A)</t>
    <phoneticPr fontId="4" type="noConversion"/>
  </si>
  <si>
    <t xml:space="preserve">  2012년       추경예산 (B)</t>
    <phoneticPr fontId="4" type="noConversion"/>
  </si>
  <si>
    <t>관장</t>
    <phoneticPr fontId="4" type="noConversion"/>
  </si>
  <si>
    <t>부장</t>
    <phoneticPr fontId="4" type="noConversion"/>
  </si>
  <si>
    <t>과장</t>
    <phoneticPr fontId="4" type="noConversion"/>
  </si>
  <si>
    <t>대리</t>
    <phoneticPr fontId="4" type="noConversion"/>
  </si>
  <si>
    <t>사회복지사</t>
    <phoneticPr fontId="4" type="noConversion"/>
  </si>
  <si>
    <t>사무원</t>
    <phoneticPr fontId="4" type="noConversion"/>
  </si>
  <si>
    <t>노무기사</t>
    <phoneticPr fontId="4" type="noConversion"/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</si>
</sst>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176" formatCode="#,##0_ "/>
    <numFmt numFmtId="177" formatCode="0.000_ "/>
    <numFmt numFmtId="178" formatCode="0_);[Red]\(0\)"/>
    <numFmt numFmtId="179" formatCode="#,##0;[Red]#,##0"/>
    <numFmt numFmtId="180" formatCode="0.00_);[Red]\(0.00\)"/>
    <numFmt numFmtId="181" formatCode="00"/>
    <numFmt numFmtId="182" formatCode="#,##0&quot;명&quot;"/>
    <numFmt numFmtId="183" formatCode="0.000_);[Red]\(0.000\)"/>
    <numFmt numFmtId="184" formatCode="#,##0&quot;주&quot;"/>
    <numFmt numFmtId="185" formatCode="#,##0&quot;원&quot;&quot;×&quot;"/>
    <numFmt numFmtId="186" formatCode="#,##0&quot;세션&quot;"/>
    <numFmt numFmtId="187" formatCode="#,##0&quot;명&quot;&quot;×&quot;"/>
    <numFmt numFmtId="188" formatCode="#,##0&quot;반&quot;"/>
    <numFmt numFmtId="189" formatCode="#,##0&quot;월&quot;"/>
    <numFmt numFmtId="190" formatCode="#,##0&quot;회&quot;"/>
    <numFmt numFmtId="191" formatCode="0##"/>
    <numFmt numFmtId="192" formatCode="#,##0.0_);[Red]\(#,##0.0\)"/>
    <numFmt numFmtId="193" formatCode="#,###&quot;명&quot;"/>
    <numFmt numFmtId="194" formatCode="#,##0&quot;분기&quot;"/>
    <numFmt numFmtId="195" formatCode="0_ "/>
  </numFmts>
  <fonts count="5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9"/>
      <name val="돋움"/>
      <family val="3"/>
      <charset val="129"/>
    </font>
    <font>
      <sz val="7"/>
      <name val="돋움"/>
      <family val="3"/>
      <charset val="129"/>
    </font>
    <font>
      <sz val="6"/>
      <name val="돋움"/>
      <family val="3"/>
      <charset val="129"/>
    </font>
    <font>
      <b/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7"/>
      <name val="돋움"/>
      <family val="3"/>
      <charset val="129"/>
    </font>
    <font>
      <sz val="11"/>
      <name val="돋움"/>
      <family val="3"/>
      <charset val="129"/>
    </font>
    <font>
      <sz val="9"/>
      <name val="굴림"/>
      <family val="3"/>
      <charset val="129"/>
    </font>
    <font>
      <b/>
      <sz val="9"/>
      <name val="굴림"/>
      <family val="3"/>
      <charset val="129"/>
    </font>
    <font>
      <b/>
      <sz val="16"/>
      <name val="돋움"/>
      <family val="3"/>
      <charset val="129"/>
    </font>
    <font>
      <sz val="10"/>
      <name val="돋움"/>
      <family val="3"/>
      <charset val="129"/>
    </font>
    <font>
      <b/>
      <sz val="8"/>
      <name val="굴림"/>
      <family val="3"/>
      <charset val="129"/>
    </font>
    <font>
      <sz val="8"/>
      <color indexed="8"/>
      <name val="돋움"/>
      <family val="3"/>
      <charset val="129"/>
    </font>
    <font>
      <sz val="10"/>
      <name val="굴림"/>
      <family val="3"/>
      <charset val="129"/>
    </font>
    <font>
      <sz val="8"/>
      <name val="굴림"/>
      <family val="3"/>
      <charset val="129"/>
    </font>
    <font>
      <sz val="11"/>
      <name val="굴림"/>
      <family val="3"/>
      <charset val="129"/>
    </font>
    <font>
      <sz val="7"/>
      <name val="굴림"/>
      <family val="3"/>
      <charset val="129"/>
    </font>
    <font>
      <b/>
      <sz val="10"/>
      <name val="굴림"/>
      <family val="3"/>
      <charset val="129"/>
    </font>
    <font>
      <b/>
      <sz val="10"/>
      <name val="돋움"/>
      <family val="3"/>
      <charset val="129"/>
    </font>
    <font>
      <sz val="8"/>
      <color indexed="8"/>
      <name val="굴림"/>
      <family val="3"/>
      <charset val="129"/>
    </font>
    <font>
      <sz val="7.5"/>
      <name val="돋움"/>
      <family val="3"/>
      <charset val="129"/>
    </font>
    <font>
      <sz val="11"/>
      <color indexed="8"/>
      <name val="돋움"/>
      <family val="3"/>
      <charset val="129"/>
    </font>
    <font>
      <sz val="9"/>
      <color indexed="8"/>
      <name val="굴림"/>
      <family val="3"/>
      <charset val="129"/>
    </font>
    <font>
      <sz val="9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b/>
      <sz val="9"/>
      <color indexed="8"/>
      <name val="굴림"/>
      <family val="3"/>
      <charset val="129"/>
    </font>
    <font>
      <sz val="7"/>
      <color indexed="8"/>
      <name val="돋움"/>
      <family val="3"/>
      <charset val="129"/>
    </font>
    <font>
      <sz val="9"/>
      <color indexed="10"/>
      <name val="돋움"/>
      <family val="3"/>
      <charset val="129"/>
    </font>
    <font>
      <sz val="8"/>
      <color indexed="10"/>
      <name val="돋움"/>
      <family val="3"/>
      <charset val="129"/>
    </font>
    <font>
      <sz val="11"/>
      <color theme="1"/>
      <name val="돋움"/>
      <family val="3"/>
      <charset val="129"/>
    </font>
    <font>
      <sz val="9"/>
      <color theme="1"/>
      <name val="굴림"/>
      <family val="3"/>
      <charset val="129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b/>
      <sz val="9"/>
      <color theme="1"/>
      <name val="돋움"/>
      <family val="3"/>
      <charset val="129"/>
    </font>
    <font>
      <b/>
      <sz val="9"/>
      <color theme="1"/>
      <name val="굴림"/>
      <family val="3"/>
      <charset val="129"/>
    </font>
    <font>
      <b/>
      <sz val="7"/>
      <color theme="1"/>
      <name val="돋움"/>
      <family val="3"/>
      <charset val="129"/>
    </font>
    <font>
      <b/>
      <sz val="8"/>
      <color theme="1"/>
      <name val="굴림"/>
      <family val="3"/>
      <charset val="129"/>
    </font>
    <font>
      <b/>
      <sz val="8"/>
      <color theme="1"/>
      <name val="돋움"/>
      <family val="3"/>
      <charset val="129"/>
    </font>
    <font>
      <sz val="8"/>
      <color theme="1"/>
      <name val="굴림"/>
      <family val="3"/>
      <charset val="129"/>
    </font>
    <font>
      <sz val="9"/>
      <color rgb="FFFF0000"/>
      <name val="굴림"/>
      <family val="3"/>
      <charset val="129"/>
    </font>
    <font>
      <sz val="7"/>
      <color rgb="FFFF0000"/>
      <name val="돋움"/>
      <family val="3"/>
      <charset val="129"/>
    </font>
    <font>
      <sz val="7"/>
      <color theme="1"/>
      <name val="돋움"/>
      <family val="3"/>
      <charset val="129"/>
    </font>
    <font>
      <sz val="8"/>
      <color rgb="FFFF0000"/>
      <name val="굴림"/>
      <family val="3"/>
      <charset val="129"/>
    </font>
    <font>
      <sz val="6"/>
      <color theme="1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5"/>
      <color theme="1"/>
      <name val="돋움"/>
      <family val="3"/>
      <charset val="129"/>
    </font>
    <font>
      <sz val="5"/>
      <color theme="1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4"/>
      <color theme="1"/>
      <name val="돋움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1F17C"/>
        <bgColor indexed="64"/>
      </patternFill>
    </fill>
    <fill>
      <patternFill patternType="solid">
        <fgColor rgb="FF19EB4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/>
      <top/>
      <bottom style="thin">
        <color theme="4" tint="0.79998168889431442"/>
      </bottom>
      <diagonal/>
    </border>
    <border>
      <left style="thin">
        <color indexed="64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indexed="64"/>
      </right>
      <top style="thin">
        <color theme="4" tint="0.79998168889431442"/>
      </top>
      <bottom/>
      <diagonal/>
    </border>
    <border>
      <left/>
      <right style="thin">
        <color indexed="64"/>
      </right>
      <top style="thin">
        <color theme="4" tint="0.79998168889431442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2392">
    <xf numFmtId="0" fontId="0" fillId="0" borderId="0" xfId="0">
      <alignment vertical="center"/>
    </xf>
    <xf numFmtId="0" fontId="4" fillId="0" borderId="0" xfId="0" applyFont="1" applyBorder="1">
      <alignment vertical="center"/>
    </xf>
    <xf numFmtId="41" fontId="4" fillId="0" borderId="0" xfId="3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41" fontId="0" fillId="0" borderId="0" xfId="3" applyFont="1" applyBorder="1">
      <alignment vertical="center"/>
    </xf>
    <xf numFmtId="0" fontId="5" fillId="0" borderId="0" xfId="0" applyFont="1" applyBorder="1" applyAlignment="1">
      <alignment vertical="center" shrinkToFit="1"/>
    </xf>
    <xf numFmtId="41" fontId="5" fillId="0" borderId="0" xfId="3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1" fontId="0" fillId="0" borderId="0" xfId="0" applyNumberFormat="1" applyBorder="1">
      <alignment vertical="center"/>
    </xf>
    <xf numFmtId="0" fontId="5" fillId="0" borderId="4" xfId="0" applyFont="1" applyBorder="1" applyAlignment="1">
      <alignment horizontal="center" vertical="center"/>
    </xf>
    <xf numFmtId="41" fontId="5" fillId="0" borderId="5" xfId="3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41" fontId="5" fillId="0" borderId="2" xfId="3" applyFont="1" applyBorder="1" applyAlignment="1">
      <alignment horizontal="right" vertical="center"/>
    </xf>
    <xf numFmtId="41" fontId="5" fillId="0" borderId="2" xfId="3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41" fontId="5" fillId="0" borderId="4" xfId="0" applyNumberFormat="1" applyFont="1" applyBorder="1">
      <alignment vertical="center"/>
    </xf>
    <xf numFmtId="176" fontId="5" fillId="0" borderId="4" xfId="0" applyNumberFormat="1" applyFont="1" applyBorder="1">
      <alignment vertical="center"/>
    </xf>
    <xf numFmtId="0" fontId="4" fillId="0" borderId="1" xfId="0" applyFont="1" applyBorder="1">
      <alignment vertical="center"/>
    </xf>
    <xf numFmtId="41" fontId="5" fillId="0" borderId="7" xfId="0" applyNumberFormat="1" applyFont="1" applyBorder="1">
      <alignment vertical="center"/>
    </xf>
    <xf numFmtId="41" fontId="5" fillId="0" borderId="8" xfId="0" applyNumberFormat="1" applyFont="1" applyBorder="1">
      <alignment vertical="center"/>
    </xf>
    <xf numFmtId="41" fontId="5" fillId="0" borderId="9" xfId="0" applyNumberFormat="1" applyFont="1" applyBorder="1">
      <alignment vertical="center"/>
    </xf>
    <xf numFmtId="176" fontId="5" fillId="0" borderId="7" xfId="0" applyNumberFormat="1" applyFont="1" applyBorder="1">
      <alignment vertical="center"/>
    </xf>
    <xf numFmtId="176" fontId="5" fillId="0" borderId="8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41" fontId="5" fillId="0" borderId="6" xfId="3" applyFont="1" applyBorder="1" applyAlignment="1">
      <alignment horizontal="right" vertical="center"/>
    </xf>
    <xf numFmtId="41" fontId="5" fillId="0" borderId="6" xfId="3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41" fontId="5" fillId="0" borderId="7" xfId="3" applyFont="1" applyBorder="1">
      <alignment vertical="center"/>
    </xf>
    <xf numFmtId="41" fontId="5" fillId="0" borderId="9" xfId="3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5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5" fillId="0" borderId="9" xfId="0" applyFont="1" applyBorder="1" applyAlignment="1">
      <alignment vertical="center"/>
    </xf>
    <xf numFmtId="0" fontId="5" fillId="0" borderId="6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9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4" xfId="0" applyFont="1" applyBorder="1">
      <alignment vertical="center"/>
    </xf>
    <xf numFmtId="0" fontId="9" fillId="0" borderId="0" xfId="0" applyFont="1" applyBorder="1">
      <alignment vertical="center"/>
    </xf>
    <xf numFmtId="0" fontId="5" fillId="0" borderId="7" xfId="0" applyFont="1" applyBorder="1" applyAlignment="1">
      <alignment horizontal="right" vertical="center"/>
    </xf>
    <xf numFmtId="41" fontId="5" fillId="0" borderId="4" xfId="3" applyFont="1" applyBorder="1">
      <alignment vertical="center"/>
    </xf>
    <xf numFmtId="0" fontId="5" fillId="0" borderId="10" xfId="0" applyFont="1" applyBorder="1" applyAlignment="1" applyProtection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4" fillId="0" borderId="0" xfId="0" applyFont="1" applyBorder="1" applyAlignment="1">
      <alignment horizontal="center" vertical="center" shrinkToFit="1"/>
    </xf>
    <xf numFmtId="41" fontId="6" fillId="0" borderId="0" xfId="3" applyFont="1" applyBorder="1" applyAlignment="1">
      <alignment horizontal="right" vertical="center"/>
    </xf>
    <xf numFmtId="41" fontId="6" fillId="0" borderId="0" xfId="3" applyFont="1" applyBorder="1" applyAlignment="1">
      <alignment horizontal="center" vertical="center"/>
    </xf>
    <xf numFmtId="41" fontId="5" fillId="0" borderId="2" xfId="3" applyFont="1" applyBorder="1" applyAlignment="1">
      <alignment vertical="center"/>
    </xf>
    <xf numFmtId="41" fontId="6" fillId="0" borderId="0" xfId="3" applyFont="1" applyBorder="1" applyAlignment="1">
      <alignment vertical="center"/>
    </xf>
    <xf numFmtId="41" fontId="5" fillId="0" borderId="0" xfId="3" applyFont="1" applyBorder="1" applyAlignment="1">
      <alignment vertical="center" shrinkToFit="1"/>
    </xf>
    <xf numFmtId="41" fontId="5" fillId="0" borderId="0" xfId="3" applyFont="1" applyBorder="1" applyAlignment="1">
      <alignment horizontal="center" vertical="center" shrinkToFit="1"/>
    </xf>
    <xf numFmtId="0" fontId="5" fillId="0" borderId="0" xfId="3" applyNumberFormat="1" applyFont="1" applyBorder="1" applyAlignment="1">
      <alignment horizontal="center" vertical="center" shrinkToFit="1"/>
    </xf>
    <xf numFmtId="41" fontId="5" fillId="0" borderId="6" xfId="3" applyFont="1" applyBorder="1" applyAlignment="1">
      <alignment horizontal="center" vertical="center" shrinkToFit="1"/>
    </xf>
    <xf numFmtId="177" fontId="5" fillId="0" borderId="5" xfId="1" applyNumberFormat="1" applyFont="1" applyFill="1" applyBorder="1" applyAlignment="1">
      <alignment vertical="center" shrinkToFit="1"/>
    </xf>
    <xf numFmtId="41" fontId="5" fillId="0" borderId="5" xfId="3" applyFont="1" applyBorder="1" applyAlignment="1">
      <alignment horizontal="center" vertical="center" shrinkToFit="1"/>
    </xf>
    <xf numFmtId="177" fontId="5" fillId="0" borderId="0" xfId="1" applyNumberFormat="1" applyFont="1" applyFill="1" applyBorder="1" applyAlignment="1">
      <alignment vertical="center" shrinkToFit="1"/>
    </xf>
    <xf numFmtId="41" fontId="5" fillId="0" borderId="2" xfId="3" applyFont="1" applyBorder="1" applyAlignment="1">
      <alignment horizontal="center" vertical="center" shrinkToFit="1"/>
    </xf>
    <xf numFmtId="0" fontId="5" fillId="0" borderId="5" xfId="3" applyNumberFormat="1" applyFont="1" applyBorder="1" applyAlignment="1">
      <alignment horizontal="center" vertical="center" shrinkToFit="1"/>
    </xf>
    <xf numFmtId="0" fontId="5" fillId="0" borderId="2" xfId="3" applyNumberFormat="1" applyFont="1" applyBorder="1" applyAlignment="1">
      <alignment horizontal="center" vertical="center" shrinkToFit="1"/>
    </xf>
    <xf numFmtId="41" fontId="5" fillId="0" borderId="6" xfId="3" applyFont="1" applyBorder="1" applyAlignment="1">
      <alignment vertical="center" shrinkToFit="1"/>
    </xf>
    <xf numFmtId="41" fontId="5" fillId="0" borderId="5" xfId="3" applyFont="1" applyBorder="1" applyAlignment="1">
      <alignment vertical="center" shrinkToFit="1"/>
    </xf>
    <xf numFmtId="41" fontId="5" fillId="0" borderId="2" xfId="3" applyFont="1" applyBorder="1" applyAlignment="1">
      <alignment vertical="center" shrinkToFit="1"/>
    </xf>
    <xf numFmtId="41" fontId="6" fillId="0" borderId="0" xfId="3" applyFont="1" applyBorder="1" applyAlignment="1">
      <alignment vertical="center" shrinkToFit="1"/>
    </xf>
    <xf numFmtId="1" fontId="7" fillId="0" borderId="0" xfId="1" applyNumberFormat="1" applyFont="1" applyBorder="1" applyAlignment="1">
      <alignment vertical="center" shrinkToFit="1"/>
    </xf>
    <xf numFmtId="1" fontId="7" fillId="0" borderId="9" xfId="1" applyNumberFormat="1" applyFont="1" applyBorder="1" applyAlignment="1">
      <alignment vertical="center" shrinkToFit="1"/>
    </xf>
    <xf numFmtId="1" fontId="7" fillId="0" borderId="8" xfId="1" applyNumberFormat="1" applyFont="1" applyBorder="1" applyAlignment="1">
      <alignment vertical="center" shrinkToFit="1"/>
    </xf>
    <xf numFmtId="1" fontId="7" fillId="0" borderId="4" xfId="1" applyNumberFormat="1" applyFont="1" applyBorder="1" applyAlignment="1">
      <alignment vertical="center" shrinkToFit="1"/>
    </xf>
    <xf numFmtId="1" fontId="7" fillId="0" borderId="7" xfId="1" applyNumberFormat="1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2" fillId="0" borderId="0" xfId="0" applyFont="1" applyBorder="1">
      <alignment vertical="center"/>
    </xf>
    <xf numFmtId="41" fontId="5" fillId="0" borderId="6" xfId="3" applyFont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/>
    </xf>
    <xf numFmtId="180" fontId="5" fillId="0" borderId="10" xfId="0" applyNumberFormat="1" applyFont="1" applyBorder="1" applyAlignment="1" applyProtection="1">
      <alignment horizontal="center" vertical="center" shrinkToFit="1"/>
    </xf>
    <xf numFmtId="180" fontId="5" fillId="0" borderId="9" xfId="1" applyNumberFormat="1" applyFont="1" applyBorder="1" applyAlignment="1">
      <alignment vertical="center" shrinkToFit="1"/>
    </xf>
    <xf numFmtId="180" fontId="5" fillId="0" borderId="8" xfId="1" applyNumberFormat="1" applyFont="1" applyBorder="1" applyAlignment="1">
      <alignment vertical="center" shrinkToFit="1"/>
    </xf>
    <xf numFmtId="180" fontId="5" fillId="0" borderId="4" xfId="1" applyNumberFormat="1" applyFont="1" applyBorder="1" applyAlignment="1">
      <alignment vertical="center" shrinkToFit="1"/>
    </xf>
    <xf numFmtId="180" fontId="5" fillId="0" borderId="7" xfId="1" applyNumberFormat="1" applyFont="1" applyBorder="1" applyAlignment="1">
      <alignment vertical="center" shrinkToFit="1"/>
    </xf>
    <xf numFmtId="41" fontId="0" fillId="2" borderId="2" xfId="3" applyFont="1" applyFill="1" applyBorder="1" applyAlignment="1">
      <alignment horizontal="center" vertical="center" shrinkToFit="1"/>
    </xf>
    <xf numFmtId="41" fontId="5" fillId="0" borderId="8" xfId="3" applyFont="1" applyBorder="1">
      <alignment vertical="center"/>
    </xf>
    <xf numFmtId="0" fontId="0" fillId="2" borderId="0" xfId="0" applyFill="1" applyBorder="1" applyAlignment="1">
      <alignment horizontal="center" vertical="center" shrinkToFit="1"/>
    </xf>
    <xf numFmtId="41" fontId="5" fillId="0" borderId="0" xfId="3" applyFont="1" applyBorder="1" applyAlignment="1">
      <alignment horizontal="right" vertical="center" shrinkToFit="1"/>
    </xf>
    <xf numFmtId="0" fontId="5" fillId="0" borderId="6" xfId="3" applyNumberFormat="1" applyFont="1" applyBorder="1" applyAlignment="1">
      <alignment horizontal="center" vertical="center" shrinkToFit="1"/>
    </xf>
    <xf numFmtId="41" fontId="4" fillId="0" borderId="5" xfId="3" applyFont="1" applyBorder="1">
      <alignment vertical="center"/>
    </xf>
    <xf numFmtId="0" fontId="4" fillId="0" borderId="2" xfId="0" applyFont="1" applyBorder="1">
      <alignment vertical="center"/>
    </xf>
    <xf numFmtId="41" fontId="5" fillId="0" borderId="1" xfId="3" applyFont="1" applyBorder="1">
      <alignment vertical="center"/>
    </xf>
    <xf numFmtId="180" fontId="5" fillId="0" borderId="0" xfId="0" applyNumberFormat="1" applyFont="1" applyFill="1" applyBorder="1" applyAlignment="1">
      <alignment horizontal="center" vertical="center" shrinkToFit="1"/>
    </xf>
    <xf numFmtId="178" fontId="5" fillId="0" borderId="0" xfId="0" applyNumberFormat="1" applyFont="1" applyBorder="1" applyAlignment="1">
      <alignment vertical="center" shrinkToFit="1"/>
    </xf>
    <xf numFmtId="178" fontId="5" fillId="2" borderId="0" xfId="0" applyNumberFormat="1" applyFont="1" applyFill="1" applyBorder="1" applyAlignment="1">
      <alignment horizontal="center" vertical="center" shrinkToFit="1"/>
    </xf>
    <xf numFmtId="178" fontId="5" fillId="0" borderId="2" xfId="3" applyNumberFormat="1" applyFont="1" applyBorder="1" applyAlignment="1">
      <alignment vertical="center" shrinkToFit="1"/>
    </xf>
    <xf numFmtId="178" fontId="6" fillId="0" borderId="0" xfId="3" applyNumberFormat="1" applyFont="1" applyBorder="1" applyAlignment="1">
      <alignment vertical="center" shrinkToFit="1"/>
    </xf>
    <xf numFmtId="178" fontId="5" fillId="0" borderId="0" xfId="3" applyNumberFormat="1" applyFont="1" applyBorder="1" applyAlignment="1">
      <alignment vertical="center" shrinkToFit="1"/>
    </xf>
    <xf numFmtId="178" fontId="5" fillId="0" borderId="5" xfId="3" applyNumberFormat="1" applyFont="1" applyBorder="1" applyAlignment="1">
      <alignment vertical="center" shrinkToFit="1"/>
    </xf>
    <xf numFmtId="178" fontId="5" fillId="0" borderId="0" xfId="0" applyNumberFormat="1" applyFont="1" applyBorder="1" applyAlignment="1">
      <alignment horizontal="center" vertical="center" shrinkToFit="1"/>
    </xf>
    <xf numFmtId="178" fontId="8" fillId="0" borderId="0" xfId="0" applyNumberFormat="1" applyFont="1" applyBorder="1" applyAlignment="1">
      <alignment horizontal="center" vertical="center" shrinkToFit="1"/>
    </xf>
    <xf numFmtId="178" fontId="5" fillId="0" borderId="6" xfId="3" applyNumberFormat="1" applyFont="1" applyBorder="1" applyAlignment="1">
      <alignment vertical="center" shrinkToFit="1"/>
    </xf>
    <xf numFmtId="178" fontId="5" fillId="0" borderId="0" xfId="0" applyNumberFormat="1" applyFont="1" applyFill="1" applyBorder="1" applyAlignment="1">
      <alignment horizontal="center" vertical="center" shrinkToFit="1"/>
    </xf>
    <xf numFmtId="183" fontId="5" fillId="0" borderId="0" xfId="0" applyNumberFormat="1" applyFont="1" applyFill="1" applyBorder="1" applyAlignment="1">
      <alignment horizontal="center" vertical="center" shrinkToFit="1"/>
    </xf>
    <xf numFmtId="41" fontId="5" fillId="0" borderId="11" xfId="3" applyFont="1" applyBorder="1">
      <alignment vertical="center"/>
    </xf>
    <xf numFmtId="41" fontId="5" fillId="0" borderId="12" xfId="3" applyFont="1" applyBorder="1">
      <alignment vertical="center"/>
    </xf>
    <xf numFmtId="176" fontId="5" fillId="0" borderId="3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41" fontId="5" fillId="0" borderId="13" xfId="3" applyFont="1" applyBorder="1">
      <alignment vertical="center"/>
    </xf>
    <xf numFmtId="0" fontId="5" fillId="0" borderId="4" xfId="0" applyFont="1" applyBorder="1" applyAlignment="1">
      <alignment vertical="center"/>
    </xf>
    <xf numFmtId="180" fontId="5" fillId="0" borderId="2" xfId="0" applyNumberFormat="1" applyFont="1" applyFill="1" applyBorder="1" applyAlignment="1">
      <alignment horizontal="center" vertical="center" shrinkToFit="1"/>
    </xf>
    <xf numFmtId="177" fontId="5" fillId="0" borderId="2" xfId="1" applyNumberFormat="1" applyFont="1" applyFill="1" applyBorder="1" applyAlignment="1">
      <alignment vertical="center" shrinkToFit="1"/>
    </xf>
    <xf numFmtId="0" fontId="4" fillId="0" borderId="7" xfId="0" applyFont="1" applyBorder="1">
      <alignment vertical="center"/>
    </xf>
    <xf numFmtId="0" fontId="9" fillId="0" borderId="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 shrinkToFit="1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41" fontId="4" fillId="0" borderId="2" xfId="3" applyFont="1" applyBorder="1">
      <alignment vertical="center"/>
    </xf>
    <xf numFmtId="178" fontId="4" fillId="0" borderId="2" xfId="0" applyNumberFormat="1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>
      <alignment vertical="center"/>
    </xf>
    <xf numFmtId="0" fontId="0" fillId="0" borderId="13" xfId="0" applyBorder="1">
      <alignment vertical="center"/>
    </xf>
    <xf numFmtId="178" fontId="4" fillId="0" borderId="5" xfId="0" applyNumberFormat="1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 shrinkToFit="1"/>
    </xf>
    <xf numFmtId="1" fontId="4" fillId="0" borderId="7" xfId="1" applyNumberFormat="1" applyFont="1" applyBorder="1" applyAlignment="1">
      <alignment vertical="center" shrinkToFit="1"/>
    </xf>
    <xf numFmtId="1" fontId="4" fillId="0" borderId="8" xfId="1" applyNumberFormat="1" applyFont="1" applyBorder="1" applyAlignment="1">
      <alignment vertical="center" shrinkToFit="1"/>
    </xf>
    <xf numFmtId="1" fontId="4" fillId="0" borderId="9" xfId="1" applyNumberFormat="1" applyFont="1" applyBorder="1" applyAlignment="1">
      <alignment vertical="center" shrinkToFit="1"/>
    </xf>
    <xf numFmtId="0" fontId="9" fillId="0" borderId="7" xfId="0" applyFont="1" applyBorder="1" applyAlignment="1">
      <alignment horizontal="center" vertical="center"/>
    </xf>
    <xf numFmtId="41" fontId="0" fillId="0" borderId="0" xfId="3" applyFont="1" applyBorder="1" applyAlignment="1">
      <alignment vertical="center" shrinkToFit="1"/>
    </xf>
    <xf numFmtId="41" fontId="0" fillId="2" borderId="0" xfId="3" applyFont="1" applyFill="1" applyBorder="1" applyAlignment="1">
      <alignment horizontal="center" vertical="center" shrinkToFit="1"/>
    </xf>
    <xf numFmtId="41" fontId="6" fillId="0" borderId="0" xfId="3" applyFont="1" applyBorder="1" applyAlignment="1">
      <alignment horizontal="right" vertical="center" shrinkToFit="1"/>
    </xf>
    <xf numFmtId="41" fontId="4" fillId="0" borderId="0" xfId="3" applyFont="1" applyBorder="1" applyAlignment="1">
      <alignment vertical="center" shrinkToFit="1"/>
    </xf>
    <xf numFmtId="41" fontId="4" fillId="0" borderId="6" xfId="3" applyFont="1" applyFill="1" applyBorder="1" applyAlignment="1">
      <alignment vertical="center" shrinkToFit="1"/>
    </xf>
    <xf numFmtId="41" fontId="4" fillId="0" borderId="5" xfId="3" applyFont="1" applyFill="1" applyBorder="1" applyAlignment="1">
      <alignment vertical="center" shrinkToFit="1"/>
    </xf>
    <xf numFmtId="41" fontId="4" fillId="0" borderId="0" xfId="3" applyFont="1" applyFill="1" applyBorder="1" applyAlignment="1">
      <alignment vertical="center" shrinkToFit="1"/>
    </xf>
    <xf numFmtId="41" fontId="4" fillId="0" borderId="2" xfId="3" applyFont="1" applyFill="1" applyBorder="1" applyAlignment="1">
      <alignment vertical="center" shrinkToFit="1"/>
    </xf>
    <xf numFmtId="41" fontId="5" fillId="0" borderId="6" xfId="3" applyFont="1" applyBorder="1" applyAlignment="1">
      <alignment horizontal="right" vertical="center" shrinkToFit="1"/>
    </xf>
    <xf numFmtId="0" fontId="0" fillId="0" borderId="5" xfId="0" applyBorder="1" applyAlignment="1">
      <alignment vertical="center" shrinkToFit="1"/>
    </xf>
    <xf numFmtId="41" fontId="4" fillId="0" borderId="2" xfId="3" applyFont="1" applyBorder="1" applyAlignment="1">
      <alignment vertical="center" shrinkToFit="1"/>
    </xf>
    <xf numFmtId="41" fontId="4" fillId="0" borderId="5" xfId="3" applyFont="1" applyBorder="1" applyAlignment="1">
      <alignment vertical="center" shrinkToFit="1"/>
    </xf>
    <xf numFmtId="41" fontId="4" fillId="0" borderId="6" xfId="3" applyFont="1" applyBorder="1" applyAlignment="1">
      <alignment vertical="center" shrinkToFit="1"/>
    </xf>
    <xf numFmtId="0" fontId="5" fillId="0" borderId="1" xfId="0" applyFont="1" applyBorder="1">
      <alignment vertical="center"/>
    </xf>
    <xf numFmtId="41" fontId="5" fillId="0" borderId="5" xfId="3" applyFont="1" applyBorder="1" applyAlignment="1">
      <alignment vertical="center"/>
    </xf>
    <xf numFmtId="41" fontId="5" fillId="0" borderId="0" xfId="3" applyFont="1" applyBorder="1">
      <alignment vertical="center"/>
    </xf>
    <xf numFmtId="41" fontId="5" fillId="0" borderId="0" xfId="3" applyFont="1" applyBorder="1" applyAlignment="1">
      <alignment vertical="center"/>
    </xf>
    <xf numFmtId="41" fontId="5" fillId="3" borderId="0" xfId="3" applyFont="1" applyFill="1" applyBorder="1">
      <alignment vertical="center"/>
    </xf>
    <xf numFmtId="41" fontId="5" fillId="3" borderId="0" xfId="3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1" fontId="5" fillId="0" borderId="5" xfId="3" applyFont="1" applyBorder="1" applyAlignment="1">
      <alignment horizontal="right" vertical="center"/>
    </xf>
    <xf numFmtId="41" fontId="5" fillId="0" borderId="0" xfId="3" applyNumberFormat="1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 shrinkToFit="1"/>
    </xf>
    <xf numFmtId="41" fontId="9" fillId="0" borderId="0" xfId="3" applyFont="1" applyBorder="1" applyAlignment="1">
      <alignment vertical="center" shrinkToFit="1"/>
    </xf>
    <xf numFmtId="0" fontId="4" fillId="0" borderId="0" xfId="3" applyNumberFormat="1" applyFont="1" applyBorder="1" applyAlignment="1">
      <alignment horizontal="center" vertical="center" shrinkToFit="1"/>
    </xf>
    <xf numFmtId="0" fontId="4" fillId="0" borderId="5" xfId="3" applyNumberFormat="1" applyFont="1" applyBorder="1" applyAlignment="1">
      <alignment horizontal="center" vertical="center" shrinkToFit="1"/>
    </xf>
    <xf numFmtId="0" fontId="4" fillId="0" borderId="6" xfId="3" applyNumberFormat="1" applyFont="1" applyBorder="1" applyAlignment="1">
      <alignment horizontal="center" vertical="center" shrinkToFit="1"/>
    </xf>
    <xf numFmtId="0" fontId="5" fillId="3" borderId="3" xfId="0" applyFont="1" applyFill="1" applyBorder="1">
      <alignment vertical="center"/>
    </xf>
    <xf numFmtId="41" fontId="5" fillId="3" borderId="5" xfId="3" applyFont="1" applyFill="1" applyBorder="1">
      <alignment vertical="center"/>
    </xf>
    <xf numFmtId="41" fontId="5" fillId="3" borderId="5" xfId="3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shrinkToFit="1"/>
    </xf>
    <xf numFmtId="41" fontId="5" fillId="3" borderId="5" xfId="3" applyFont="1" applyFill="1" applyBorder="1" applyAlignment="1">
      <alignment horizontal="center" vertical="center" shrinkToFit="1"/>
    </xf>
    <xf numFmtId="41" fontId="5" fillId="3" borderId="0" xfId="3" applyFont="1" applyFill="1" applyBorder="1" applyAlignment="1">
      <alignment horizontal="center" vertical="center"/>
    </xf>
    <xf numFmtId="0" fontId="5" fillId="3" borderId="13" xfId="0" applyFont="1" applyFill="1" applyBorder="1">
      <alignment vertical="center"/>
    </xf>
    <xf numFmtId="41" fontId="5" fillId="0" borderId="2" xfId="3" applyFont="1" applyBorder="1">
      <alignment vertical="center"/>
    </xf>
    <xf numFmtId="41" fontId="3" fillId="0" borderId="0" xfId="3" applyBorder="1" applyAlignment="1">
      <alignment vertical="center" shrinkToFit="1"/>
    </xf>
    <xf numFmtId="0" fontId="3" fillId="0" borderId="0" xfId="0" applyFont="1" applyBorder="1">
      <alignment vertical="center"/>
    </xf>
    <xf numFmtId="41" fontId="3" fillId="0" borderId="0" xfId="3" applyFont="1" applyBorder="1" applyAlignment="1">
      <alignment vertical="center" shrinkToFit="1"/>
    </xf>
    <xf numFmtId="41" fontId="3" fillId="0" borderId="0" xfId="3" applyFont="1" applyBorder="1">
      <alignment vertical="center"/>
    </xf>
    <xf numFmtId="0" fontId="5" fillId="0" borderId="13" xfId="0" applyFont="1" applyBorder="1">
      <alignment vertical="center"/>
    </xf>
    <xf numFmtId="0" fontId="5" fillId="0" borderId="2" xfId="0" applyFont="1" applyBorder="1">
      <alignment vertical="center"/>
    </xf>
    <xf numFmtId="41" fontId="5" fillId="0" borderId="0" xfId="3" applyFont="1" applyBorder="1" applyAlignment="1">
      <alignment horizontal="left" vertical="center"/>
    </xf>
    <xf numFmtId="41" fontId="5" fillId="0" borderId="0" xfId="3" applyFont="1" applyFill="1" applyBorder="1" applyAlignment="1">
      <alignment vertical="center" shrinkToFit="1"/>
    </xf>
    <xf numFmtId="41" fontId="5" fillId="0" borderId="0" xfId="3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41" fontId="5" fillId="0" borderId="5" xfId="3" applyFont="1" applyFill="1" applyBorder="1">
      <alignment vertical="center"/>
    </xf>
    <xf numFmtId="41" fontId="5" fillId="0" borderId="5" xfId="3" applyFont="1" applyFill="1" applyBorder="1" applyAlignment="1">
      <alignment horizontal="center" vertical="center"/>
    </xf>
    <xf numFmtId="41" fontId="5" fillId="0" borderId="5" xfId="3" applyFont="1" applyFill="1" applyBorder="1" applyAlignment="1">
      <alignment horizontal="center" vertical="center" shrinkToFit="1"/>
    </xf>
    <xf numFmtId="41" fontId="5" fillId="0" borderId="5" xfId="3" applyFont="1" applyFill="1" applyBorder="1" applyAlignment="1">
      <alignment vertical="center" shrinkToFit="1"/>
    </xf>
    <xf numFmtId="41" fontId="5" fillId="0" borderId="5" xfId="3" applyFont="1" applyFill="1" applyBorder="1" applyAlignment="1">
      <alignment vertical="center"/>
    </xf>
    <xf numFmtId="0" fontId="5" fillId="0" borderId="5" xfId="0" applyFont="1" applyFill="1" applyBorder="1" applyAlignment="1">
      <alignment vertical="center" shrinkToFit="1"/>
    </xf>
    <xf numFmtId="41" fontId="5" fillId="0" borderId="2" xfId="3" applyFont="1" applyFill="1" applyBorder="1" applyAlignment="1">
      <alignment horizontal="center" vertical="center"/>
    </xf>
    <xf numFmtId="41" fontId="5" fillId="0" borderId="2" xfId="3" applyFont="1" applyFill="1" applyBorder="1" applyAlignment="1">
      <alignment vertical="center" shrinkToFit="1"/>
    </xf>
    <xf numFmtId="41" fontId="5" fillId="0" borderId="2" xfId="3" applyFont="1" applyFill="1" applyBorder="1" applyAlignment="1">
      <alignment vertical="center"/>
    </xf>
    <xf numFmtId="0" fontId="5" fillId="0" borderId="2" xfId="0" applyFont="1" applyFill="1" applyBorder="1" applyAlignment="1">
      <alignment vertical="center" shrinkToFit="1"/>
    </xf>
    <xf numFmtId="41" fontId="5" fillId="0" borderId="6" xfId="3" applyFont="1" applyFill="1" applyBorder="1" applyAlignment="1">
      <alignment vertical="center" shrinkToFit="1"/>
    </xf>
    <xf numFmtId="41" fontId="5" fillId="0" borderId="6" xfId="3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178" fontId="5" fillId="0" borderId="6" xfId="3" applyNumberFormat="1" applyFont="1" applyFill="1" applyBorder="1" applyAlignment="1">
      <alignment vertical="center" shrinkToFit="1"/>
    </xf>
    <xf numFmtId="41" fontId="5" fillId="0" borderId="6" xfId="3" applyFont="1" applyFill="1" applyBorder="1" applyAlignment="1">
      <alignment horizontal="center" vertical="center"/>
    </xf>
    <xf numFmtId="41" fontId="5" fillId="0" borderId="6" xfId="3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 shrinkToFit="1"/>
    </xf>
    <xf numFmtId="0" fontId="0" fillId="0" borderId="5" xfId="0" applyFill="1" applyBorder="1">
      <alignment vertical="center"/>
    </xf>
    <xf numFmtId="0" fontId="4" fillId="0" borderId="5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41" fontId="0" fillId="0" borderId="0" xfId="3" applyFont="1" applyFill="1" applyBorder="1" applyAlignment="1">
      <alignment vertical="center" shrinkToFit="1"/>
    </xf>
    <xf numFmtId="41" fontId="0" fillId="0" borderId="0" xfId="3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shrinkToFit="1"/>
    </xf>
    <xf numFmtId="41" fontId="5" fillId="0" borderId="0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center" vertical="center" shrinkToFit="1"/>
    </xf>
    <xf numFmtId="41" fontId="5" fillId="0" borderId="0" xfId="3" applyNumberFormat="1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180" fontId="5" fillId="0" borderId="0" xfId="1" applyNumberFormat="1" applyFont="1" applyBorder="1" applyAlignment="1">
      <alignment vertical="center" shrinkToFit="1"/>
    </xf>
    <xf numFmtId="180" fontId="5" fillId="2" borderId="2" xfId="0" applyNumberFormat="1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41" fontId="5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right" vertical="center" shrinkToFit="1"/>
    </xf>
    <xf numFmtId="0" fontId="13" fillId="0" borderId="0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4" xfId="0" applyFont="1" applyBorder="1">
      <alignment vertical="center"/>
    </xf>
    <xf numFmtId="0" fontId="13" fillId="0" borderId="11" xfId="0" applyFont="1" applyBorder="1">
      <alignment vertical="center"/>
    </xf>
    <xf numFmtId="0" fontId="13" fillId="0" borderId="12" xfId="0" applyFont="1" applyFill="1" applyBorder="1" applyAlignment="1">
      <alignment vertical="center" shrinkToFit="1"/>
    </xf>
    <xf numFmtId="0" fontId="13" fillId="0" borderId="12" xfId="0" applyFont="1" applyBorder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vertical="center" shrinkToFit="1"/>
    </xf>
    <xf numFmtId="0" fontId="13" fillId="0" borderId="11" xfId="0" applyFont="1" applyFill="1" applyBorder="1">
      <alignment vertical="center"/>
    </xf>
    <xf numFmtId="0" fontId="13" fillId="0" borderId="14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5" xfId="0" applyFont="1" applyFill="1" applyBorder="1" applyAlignment="1">
      <alignment vertical="center" shrinkToFit="1"/>
    </xf>
    <xf numFmtId="0" fontId="13" fillId="0" borderId="12" xfId="0" applyFont="1" applyFill="1" applyBorder="1">
      <alignment vertical="center"/>
    </xf>
    <xf numFmtId="0" fontId="13" fillId="0" borderId="14" xfId="0" applyFont="1" applyFill="1" applyBorder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Fill="1" applyBorder="1">
      <alignment vertical="center"/>
    </xf>
    <xf numFmtId="1" fontId="4" fillId="0" borderId="7" xfId="1" applyNumberFormat="1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41" fontId="5" fillId="0" borderId="5" xfId="3" applyFont="1" applyFill="1" applyBorder="1" applyAlignment="1">
      <alignment horizontal="right" vertical="center"/>
    </xf>
    <xf numFmtId="41" fontId="4" fillId="0" borderId="5" xfId="3" applyFont="1" applyFill="1" applyBorder="1" applyAlignment="1">
      <alignment horizontal="right" vertical="center" shrinkToFit="1"/>
    </xf>
    <xf numFmtId="0" fontId="4" fillId="0" borderId="5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5" fillId="0" borderId="0" xfId="3" applyNumberFormat="1" applyFont="1" applyFill="1" applyBorder="1" applyAlignment="1">
      <alignment horizontal="center" vertical="center"/>
    </xf>
    <xf numFmtId="0" fontId="7" fillId="0" borderId="7" xfId="0" applyFont="1" applyBorder="1">
      <alignment vertical="center"/>
    </xf>
    <xf numFmtId="179" fontId="5" fillId="0" borderId="0" xfId="0" applyNumberFormat="1" applyFont="1" applyBorder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shrinkToFit="1"/>
    </xf>
    <xf numFmtId="179" fontId="5" fillId="0" borderId="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9" fontId="5" fillId="0" borderId="2" xfId="0" applyNumberFormat="1" applyFont="1" applyBorder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179" fontId="5" fillId="0" borderId="2" xfId="0" applyNumberFormat="1" applyFont="1" applyBorder="1" applyAlignment="1">
      <alignment horizontal="right" vertical="center"/>
    </xf>
    <xf numFmtId="179" fontId="5" fillId="0" borderId="5" xfId="0" applyNumberFormat="1" applyFont="1" applyBorder="1">
      <alignment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 shrinkToFit="1"/>
    </xf>
    <xf numFmtId="0" fontId="5" fillId="0" borderId="5" xfId="0" applyFont="1" applyBorder="1">
      <alignment vertical="center"/>
    </xf>
    <xf numFmtId="1" fontId="7" fillId="0" borderId="9" xfId="1" applyNumberFormat="1" applyFont="1" applyFill="1" applyBorder="1" applyAlignment="1">
      <alignment vertical="center" shrinkToFit="1"/>
    </xf>
    <xf numFmtId="0" fontId="0" fillId="0" borderId="2" xfId="0" applyFill="1" applyBorder="1">
      <alignment vertical="center"/>
    </xf>
    <xf numFmtId="41" fontId="5" fillId="0" borderId="6" xfId="3" applyFont="1" applyBorder="1">
      <alignment vertical="center"/>
    </xf>
    <xf numFmtId="181" fontId="0" fillId="0" borderId="0" xfId="0" applyNumberFormat="1" applyBorder="1" applyAlignment="1">
      <alignment horizontal="center" vertical="center"/>
    </xf>
    <xf numFmtId="180" fontId="4" fillId="0" borderId="0" xfId="0" applyNumberFormat="1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4" xfId="0" applyNumberFormat="1" applyFont="1" applyBorder="1">
      <alignment vertical="center"/>
    </xf>
    <xf numFmtId="180" fontId="4" fillId="0" borderId="4" xfId="1" applyNumberFormat="1" applyFont="1" applyBorder="1">
      <alignment vertical="center"/>
    </xf>
    <xf numFmtId="0" fontId="6" fillId="0" borderId="0" xfId="0" applyFont="1" applyBorder="1" applyAlignment="1">
      <alignment horizontal="center" vertical="center" shrinkToFit="1"/>
    </xf>
    <xf numFmtId="41" fontId="4" fillId="0" borderId="5" xfId="3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 shrinkToFit="1"/>
    </xf>
    <xf numFmtId="41" fontId="5" fillId="0" borderId="5" xfId="3" applyFont="1" applyBorder="1" applyAlignment="1">
      <alignment horizontal="left" vertical="center"/>
    </xf>
    <xf numFmtId="9" fontId="5" fillId="0" borderId="0" xfId="3" applyNumberFormat="1" applyFont="1" applyBorder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right" vertical="center"/>
    </xf>
    <xf numFmtId="41" fontId="5" fillId="0" borderId="2" xfId="3" applyFont="1" applyBorder="1" applyAlignment="1">
      <alignment horizontal="left" vertical="center"/>
    </xf>
    <xf numFmtId="41" fontId="4" fillId="0" borderId="0" xfId="3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right" vertical="center"/>
    </xf>
    <xf numFmtId="41" fontId="4" fillId="0" borderId="6" xfId="3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 shrinkToFit="1"/>
    </xf>
    <xf numFmtId="0" fontId="5" fillId="0" borderId="6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 shrinkToFit="1"/>
    </xf>
    <xf numFmtId="41" fontId="5" fillId="0" borderId="6" xfId="3" applyFont="1" applyBorder="1" applyAlignment="1">
      <alignment horizontal="left" vertical="center"/>
    </xf>
    <xf numFmtId="41" fontId="6" fillId="0" borderId="8" xfId="0" applyNumberFormat="1" applyFont="1" applyBorder="1" applyAlignment="1" applyProtection="1">
      <alignment horizontal="center" vertical="center" wrapText="1"/>
    </xf>
    <xf numFmtId="180" fontId="4" fillId="0" borderId="9" xfId="1" applyNumberFormat="1" applyFont="1" applyBorder="1">
      <alignment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left" vertical="center" shrinkToFit="1"/>
    </xf>
    <xf numFmtId="41" fontId="4" fillId="0" borderId="2" xfId="3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9" fontId="5" fillId="0" borderId="6" xfId="3" applyNumberFormat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41" fontId="6" fillId="0" borderId="4" xfId="0" applyNumberFormat="1" applyFont="1" applyBorder="1">
      <alignment vertical="center"/>
    </xf>
    <xf numFmtId="41" fontId="6" fillId="0" borderId="5" xfId="3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180" fontId="4" fillId="0" borderId="8" xfId="1" applyNumberFormat="1" applyFont="1" applyBorder="1">
      <alignment vertical="center"/>
    </xf>
    <xf numFmtId="0" fontId="5" fillId="0" borderId="0" xfId="0" applyFont="1" applyBorder="1" applyAlignment="1">
      <alignment horizontal="left" vertical="center" shrinkToFit="1"/>
    </xf>
    <xf numFmtId="180" fontId="4" fillId="0" borderId="7" xfId="1" applyNumberFormat="1" applyFont="1" applyBorder="1">
      <alignment vertical="center"/>
    </xf>
    <xf numFmtId="0" fontId="5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vertical="center" wrapText="1" shrinkToFit="1"/>
    </xf>
    <xf numFmtId="0" fontId="4" fillId="0" borderId="6" xfId="0" applyFont="1" applyBorder="1" applyAlignment="1">
      <alignment vertical="center" wrapText="1" shrinkToFit="1"/>
    </xf>
    <xf numFmtId="41" fontId="4" fillId="0" borderId="2" xfId="3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41" fontId="6" fillId="0" borderId="4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right" vertical="center"/>
    </xf>
    <xf numFmtId="180" fontId="9" fillId="0" borderId="4" xfId="1" applyNumberFormat="1" applyFont="1" applyBorder="1" applyAlignment="1">
      <alignment horizontal="right" vertical="center"/>
    </xf>
    <xf numFmtId="41" fontId="9" fillId="0" borderId="5" xfId="3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5" fillId="0" borderId="6" xfId="0" applyFont="1" applyBorder="1">
      <alignment vertical="center"/>
    </xf>
    <xf numFmtId="41" fontId="9" fillId="0" borderId="6" xfId="3" applyFont="1" applyBorder="1" applyAlignment="1">
      <alignment horizontal="center" vertical="center"/>
    </xf>
    <xf numFmtId="41" fontId="6" fillId="0" borderId="6" xfId="3" applyFont="1" applyBorder="1" applyAlignment="1">
      <alignment horizontal="center" vertical="center"/>
    </xf>
    <xf numFmtId="41" fontId="5" fillId="0" borderId="4" xfId="0" applyNumberFormat="1" applyFont="1" applyBorder="1" applyAlignment="1">
      <alignment horizontal="center" vertical="center"/>
    </xf>
    <xf numFmtId="180" fontId="4" fillId="0" borderId="7" xfId="1" applyNumberFormat="1" applyFont="1" applyBorder="1" applyAlignment="1">
      <alignment horizontal="right" vertical="center"/>
    </xf>
    <xf numFmtId="41" fontId="4" fillId="0" borderId="0" xfId="3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41" fontId="5" fillId="0" borderId="7" xfId="0" applyNumberFormat="1" applyFont="1" applyBorder="1" applyAlignment="1">
      <alignment horizontal="center" vertical="center"/>
    </xf>
    <xf numFmtId="41" fontId="4" fillId="0" borderId="5" xfId="3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80" fontId="4" fillId="0" borderId="4" xfId="1" applyNumberFormat="1" applyFont="1" applyBorder="1" applyAlignment="1">
      <alignment horizontal="right" vertical="center"/>
    </xf>
    <xf numFmtId="41" fontId="4" fillId="0" borderId="6" xfId="3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41" fontId="4" fillId="0" borderId="16" xfId="3" applyFont="1" applyBorder="1">
      <alignment vertical="center"/>
    </xf>
    <xf numFmtId="41" fontId="5" fillId="0" borderId="5" xfId="3" applyNumberFormat="1" applyFont="1" applyFill="1" applyBorder="1" applyAlignment="1">
      <alignment horizontal="right" vertical="center" shrinkToFit="1"/>
    </xf>
    <xf numFmtId="176" fontId="5" fillId="0" borderId="5" xfId="3" applyNumberFormat="1" applyFont="1" applyBorder="1" applyAlignment="1">
      <alignment vertical="center" shrinkToFit="1"/>
    </xf>
    <xf numFmtId="176" fontId="5" fillId="0" borderId="0" xfId="3" applyNumberFormat="1" applyFont="1" applyBorder="1" applyAlignment="1">
      <alignment vertical="center" shrinkToFit="1"/>
    </xf>
    <xf numFmtId="176" fontId="5" fillId="0" borderId="2" xfId="3" applyNumberFormat="1" applyFont="1" applyBorder="1" applyAlignment="1">
      <alignment vertical="center" shrinkToFit="1"/>
    </xf>
    <xf numFmtId="0" fontId="4" fillId="0" borderId="12" xfId="0" applyFont="1" applyBorder="1">
      <alignment vertical="center"/>
    </xf>
    <xf numFmtId="0" fontId="4" fillId="0" borderId="0" xfId="0" applyFont="1">
      <alignment vertical="center"/>
    </xf>
    <xf numFmtId="0" fontId="16" fillId="0" borderId="0" xfId="0" applyFont="1">
      <alignment vertical="center"/>
    </xf>
    <xf numFmtId="176" fontId="5" fillId="0" borderId="0" xfId="0" applyNumberFormat="1" applyFont="1" applyBorder="1" applyAlignment="1">
      <alignment vertical="center"/>
    </xf>
    <xf numFmtId="41" fontId="16" fillId="0" borderId="0" xfId="0" applyNumberFormat="1" applyFont="1">
      <alignment vertical="center"/>
    </xf>
    <xf numFmtId="41" fontId="6" fillId="0" borderId="17" xfId="0" applyNumberFormat="1" applyFont="1" applyBorder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41" fontId="6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41" fontId="6" fillId="0" borderId="18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vertical="center"/>
    </xf>
    <xf numFmtId="41" fontId="5" fillId="0" borderId="4" xfId="3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1" fontId="6" fillId="0" borderId="4" xfId="3" applyFont="1" applyBorder="1" applyAlignment="1">
      <alignment vertical="center"/>
    </xf>
    <xf numFmtId="41" fontId="6" fillId="0" borderId="9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13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176" fontId="19" fillId="0" borderId="0" xfId="0" applyNumberFormat="1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81" fontId="4" fillId="0" borderId="7" xfId="0" applyNumberFormat="1" applyFont="1" applyBorder="1">
      <alignment vertical="center"/>
    </xf>
    <xf numFmtId="181" fontId="4" fillId="0" borderId="8" xfId="0" applyNumberFormat="1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9" fillId="0" borderId="9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20" fillId="0" borderId="2" xfId="0" applyFont="1" applyBorder="1" applyAlignment="1">
      <alignment horizontal="center" vertical="center"/>
    </xf>
    <xf numFmtId="41" fontId="5" fillId="0" borderId="9" xfId="0" applyNumberFormat="1" applyFont="1" applyBorder="1" applyAlignment="1">
      <alignment vertical="center"/>
    </xf>
    <xf numFmtId="41" fontId="5" fillId="0" borderId="4" xfId="0" applyNumberFormat="1" applyFont="1" applyFill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right" vertical="center"/>
    </xf>
    <xf numFmtId="180" fontId="16" fillId="0" borderId="0" xfId="0" applyNumberFormat="1" applyFont="1" applyAlignment="1">
      <alignment vertical="center" shrinkToFit="1"/>
    </xf>
    <xf numFmtId="180" fontId="9" fillId="0" borderId="9" xfId="0" applyNumberFormat="1" applyFont="1" applyBorder="1" applyAlignment="1">
      <alignment vertical="center" shrinkToFit="1"/>
    </xf>
    <xf numFmtId="180" fontId="9" fillId="0" borderId="4" xfId="0" applyNumberFormat="1" applyFont="1" applyBorder="1" applyAlignment="1">
      <alignment vertical="center" shrinkToFit="1"/>
    </xf>
    <xf numFmtId="180" fontId="0" fillId="0" borderId="0" xfId="0" applyNumberFormat="1" applyBorder="1" applyAlignment="1">
      <alignment vertical="center" shrinkToFit="1"/>
    </xf>
    <xf numFmtId="180" fontId="0" fillId="0" borderId="0" xfId="0" applyNumberFormat="1" applyAlignment="1">
      <alignment vertical="center" shrinkToFit="1"/>
    </xf>
    <xf numFmtId="180" fontId="4" fillId="0" borderId="4" xfId="0" applyNumberFormat="1" applyFont="1" applyBorder="1" applyAlignment="1">
      <alignment vertical="center" shrinkToFit="1"/>
    </xf>
    <xf numFmtId="180" fontId="4" fillId="0" borderId="0" xfId="0" applyNumberFormat="1" applyFont="1" applyAlignment="1">
      <alignment horizontal="right" vertical="center" shrinkToFit="1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80" fontId="0" fillId="0" borderId="1" xfId="0" applyNumberFormat="1" applyBorder="1" applyAlignment="1">
      <alignment vertical="center" shrinkToFit="1"/>
    </xf>
    <xf numFmtId="0" fontId="20" fillId="0" borderId="2" xfId="0" applyFont="1" applyBorder="1" applyAlignment="1">
      <alignment vertical="center"/>
    </xf>
    <xf numFmtId="41" fontId="6" fillId="0" borderId="9" xfId="0" applyNumberFormat="1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9" fillId="0" borderId="0" xfId="0" applyFont="1" applyBorder="1" applyAlignment="1">
      <alignment horizontal="right" vertical="center"/>
    </xf>
    <xf numFmtId="41" fontId="6" fillId="0" borderId="0" xfId="3" applyFont="1" applyBorder="1" applyAlignment="1">
      <alignment horizontal="left" vertical="center"/>
    </xf>
    <xf numFmtId="0" fontId="0" fillId="2" borderId="19" xfId="0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shrinkToFit="1"/>
    </xf>
    <xf numFmtId="180" fontId="0" fillId="2" borderId="19" xfId="0" applyNumberForma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41" fontId="4" fillId="2" borderId="19" xfId="3" applyFont="1" applyFill="1" applyBorder="1" applyAlignment="1">
      <alignment horizontal="right" vertical="center"/>
    </xf>
    <xf numFmtId="0" fontId="0" fillId="2" borderId="19" xfId="0" applyFill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6" xfId="0" applyFont="1" applyBorder="1">
      <alignment vertical="center"/>
    </xf>
    <xf numFmtId="41" fontId="9" fillId="0" borderId="6" xfId="3" applyFont="1" applyBorder="1" applyAlignment="1">
      <alignment horizontal="right" vertical="center"/>
    </xf>
    <xf numFmtId="0" fontId="6" fillId="0" borderId="6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 shrinkToFit="1"/>
    </xf>
    <xf numFmtId="0" fontId="6" fillId="0" borderId="6" xfId="0" applyNumberFormat="1" applyFont="1" applyBorder="1" applyAlignment="1">
      <alignment horizontal="left" vertical="center" shrinkToFit="1"/>
    </xf>
    <xf numFmtId="41" fontId="6" fillId="0" borderId="6" xfId="3" applyFont="1" applyBorder="1" applyAlignment="1">
      <alignment horizontal="left" vertical="center"/>
    </xf>
    <xf numFmtId="176" fontId="6" fillId="0" borderId="9" xfId="0" applyNumberFormat="1" applyFont="1" applyBorder="1">
      <alignment vertical="center"/>
    </xf>
    <xf numFmtId="180" fontId="9" fillId="0" borderId="9" xfId="1" applyNumberFormat="1" applyFont="1" applyBorder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8" xfId="0" applyFont="1" applyBorder="1">
      <alignment vertical="center"/>
    </xf>
    <xf numFmtId="0" fontId="20" fillId="0" borderId="9" xfId="0" applyFont="1" applyBorder="1" applyAlignment="1">
      <alignment horizontal="center" vertical="center" shrinkToFit="1"/>
    </xf>
    <xf numFmtId="0" fontId="20" fillId="2" borderId="2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/>
    </xf>
    <xf numFmtId="1" fontId="11" fillId="0" borderId="9" xfId="1" applyNumberFormat="1" applyFont="1" applyBorder="1" applyAlignment="1">
      <alignment vertical="center" shrinkToFit="1"/>
    </xf>
    <xf numFmtId="0" fontId="6" fillId="0" borderId="9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41" fontId="6" fillId="0" borderId="2" xfId="3" applyFont="1" applyBorder="1" applyAlignment="1">
      <alignment vertical="center" shrinkToFit="1"/>
    </xf>
    <xf numFmtId="41" fontId="6" fillId="0" borderId="2" xfId="3" applyFont="1" applyBorder="1" applyAlignment="1">
      <alignment vertical="center"/>
    </xf>
    <xf numFmtId="178" fontId="6" fillId="0" borderId="2" xfId="3" applyNumberFormat="1" applyFont="1" applyBorder="1" applyAlignment="1">
      <alignment vertical="center" shrinkToFit="1"/>
    </xf>
    <xf numFmtId="41" fontId="6" fillId="0" borderId="2" xfId="3" applyFont="1" applyBorder="1" applyAlignment="1">
      <alignment horizontal="center" vertical="center" shrinkToFit="1"/>
    </xf>
    <xf numFmtId="41" fontId="9" fillId="0" borderId="2" xfId="3" applyFont="1" applyBorder="1" applyAlignment="1">
      <alignment vertical="center" shrinkToFit="1"/>
    </xf>
    <xf numFmtId="41" fontId="6" fillId="0" borderId="2" xfId="3" applyFont="1" applyBorder="1" applyAlignment="1">
      <alignment horizontal="right" vertical="center"/>
    </xf>
    <xf numFmtId="41" fontId="5" fillId="0" borderId="11" xfId="0" applyNumberFormat="1" applyFont="1" applyBorder="1">
      <alignment vertical="center"/>
    </xf>
    <xf numFmtId="180" fontId="5" fillId="0" borderId="3" xfId="1" applyNumberFormat="1" applyFont="1" applyBorder="1" applyAlignment="1">
      <alignment vertical="center" shrinkToFit="1"/>
    </xf>
    <xf numFmtId="180" fontId="5" fillId="0" borderId="1" xfId="1" applyNumberFormat="1" applyFont="1" applyBorder="1" applyAlignment="1">
      <alignment vertical="center" shrinkToFit="1"/>
    </xf>
    <xf numFmtId="180" fontId="5" fillId="0" borderId="13" xfId="1" applyNumberFormat="1" applyFont="1" applyBorder="1" applyAlignment="1">
      <alignment vertical="center" shrinkToFit="1"/>
    </xf>
    <xf numFmtId="0" fontId="7" fillId="0" borderId="1" xfId="0" applyFont="1" applyBorder="1">
      <alignment vertical="center"/>
    </xf>
    <xf numFmtId="0" fontId="0" fillId="0" borderId="11" xfId="0" applyBorder="1">
      <alignment vertical="center"/>
    </xf>
    <xf numFmtId="0" fontId="5" fillId="0" borderId="5" xfId="0" applyFont="1" applyFill="1" applyBorder="1" applyAlignment="1">
      <alignment horizontal="center" vertical="center"/>
    </xf>
    <xf numFmtId="178" fontId="5" fillId="0" borderId="5" xfId="3" applyNumberFormat="1" applyFont="1" applyFill="1" applyBorder="1" applyAlignment="1">
      <alignment vertical="center" shrinkToFit="1"/>
    </xf>
    <xf numFmtId="41" fontId="6" fillId="0" borderId="2" xfId="3" applyFont="1" applyFill="1" applyBorder="1" applyAlignment="1">
      <alignment vertical="center" shrinkToFit="1"/>
    </xf>
    <xf numFmtId="41" fontId="6" fillId="0" borderId="2" xfId="3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178" fontId="6" fillId="0" borderId="2" xfId="3" applyNumberFormat="1" applyFont="1" applyFill="1" applyBorder="1" applyAlignment="1">
      <alignment vertical="center" shrinkToFit="1"/>
    </xf>
    <xf numFmtId="41" fontId="6" fillId="0" borderId="2" xfId="3" applyFont="1" applyFill="1" applyBorder="1" applyAlignment="1">
      <alignment horizontal="center" vertical="center" shrinkToFit="1"/>
    </xf>
    <xf numFmtId="41" fontId="9" fillId="0" borderId="2" xfId="3" applyFont="1" applyFill="1" applyBorder="1" applyAlignment="1">
      <alignment vertical="center" shrinkToFit="1"/>
    </xf>
    <xf numFmtId="41" fontId="6" fillId="0" borderId="2" xfId="3" applyFont="1" applyFill="1" applyBorder="1" applyAlignment="1">
      <alignment horizontal="right" vertical="center"/>
    </xf>
    <xf numFmtId="0" fontId="20" fillId="0" borderId="0" xfId="0" applyFont="1" applyBorder="1">
      <alignment vertical="center"/>
    </xf>
    <xf numFmtId="0" fontId="20" fillId="2" borderId="0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12" xfId="0" applyFont="1" applyBorder="1" applyAlignment="1">
      <alignment vertical="center" shrinkToFit="1"/>
    </xf>
    <xf numFmtId="0" fontId="20" fillId="0" borderId="14" xfId="0" applyFont="1" applyBorder="1" applyAlignment="1">
      <alignment vertical="center" shrinkToFit="1"/>
    </xf>
    <xf numFmtId="0" fontId="20" fillId="0" borderId="14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2" xfId="0" applyFont="1" applyFill="1" applyBorder="1" applyAlignment="1">
      <alignment vertical="center" shrinkToFit="1"/>
    </xf>
    <xf numFmtId="0" fontId="20" fillId="3" borderId="11" xfId="0" applyFont="1" applyFill="1" applyBorder="1">
      <alignment vertical="center"/>
    </xf>
    <xf numFmtId="0" fontId="20" fillId="3" borderId="11" xfId="0" applyFont="1" applyFill="1" applyBorder="1" applyAlignment="1">
      <alignment vertical="center"/>
    </xf>
    <xf numFmtId="0" fontId="20" fillId="0" borderId="0" xfId="0" applyFont="1" applyBorder="1" applyAlignment="1">
      <alignment vertical="center" shrinkToFit="1"/>
    </xf>
    <xf numFmtId="0" fontId="20" fillId="0" borderId="14" xfId="0" applyFont="1" applyFill="1" applyBorder="1" applyAlignment="1">
      <alignment vertical="center" shrinkToFit="1"/>
    </xf>
    <xf numFmtId="0" fontId="20" fillId="0" borderId="11" xfId="0" applyFont="1" applyFill="1" applyBorder="1">
      <alignment vertical="center"/>
    </xf>
    <xf numFmtId="0" fontId="20" fillId="0" borderId="12" xfId="0" applyFont="1" applyBorder="1" applyAlignment="1">
      <alignment vertical="center" wrapText="1" shrinkToFit="1"/>
    </xf>
    <xf numFmtId="0" fontId="20" fillId="0" borderId="0" xfId="0" applyFont="1" applyBorder="1" applyAlignment="1">
      <alignment vertical="center" wrapText="1" shrinkToFit="1"/>
    </xf>
    <xf numFmtId="0" fontId="20" fillId="0" borderId="0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0" borderId="11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9" xfId="0" applyFont="1" applyBorder="1">
      <alignment vertical="center"/>
    </xf>
    <xf numFmtId="0" fontId="13" fillId="0" borderId="8" xfId="0" applyFont="1" applyBorder="1">
      <alignment vertical="center"/>
    </xf>
    <xf numFmtId="180" fontId="13" fillId="2" borderId="0" xfId="0" applyNumberFormat="1" applyFont="1" applyFill="1" applyBorder="1" applyAlignment="1">
      <alignment horizontal="center" vertical="center" shrinkToFit="1"/>
    </xf>
    <xf numFmtId="41" fontId="14" fillId="0" borderId="9" xfId="3" applyFont="1" applyBorder="1">
      <alignment vertical="center"/>
    </xf>
    <xf numFmtId="176" fontId="14" fillId="0" borderId="9" xfId="0" applyNumberFormat="1" applyFont="1" applyBorder="1" applyAlignment="1">
      <alignment vertical="center" shrinkToFit="1"/>
    </xf>
    <xf numFmtId="180" fontId="14" fillId="0" borderId="9" xfId="1" applyNumberFormat="1" applyFont="1" applyBorder="1" applyAlignment="1">
      <alignment vertical="center" shrinkToFit="1"/>
    </xf>
    <xf numFmtId="41" fontId="13" fillId="0" borderId="4" xfId="3" applyFont="1" applyBorder="1">
      <alignment vertical="center"/>
    </xf>
    <xf numFmtId="176" fontId="13" fillId="0" borderId="4" xfId="0" applyNumberFormat="1" applyFont="1" applyBorder="1" applyAlignment="1">
      <alignment vertical="center" shrinkToFit="1"/>
    </xf>
    <xf numFmtId="180" fontId="13" fillId="0" borderId="4" xfId="1" applyNumberFormat="1" applyFont="1" applyBorder="1" applyAlignment="1">
      <alignment vertical="center" shrinkToFit="1"/>
    </xf>
    <xf numFmtId="41" fontId="13" fillId="0" borderId="7" xfId="0" applyNumberFormat="1" applyFont="1" applyBorder="1">
      <alignment vertical="center"/>
    </xf>
    <xf numFmtId="176" fontId="13" fillId="0" borderId="7" xfId="0" applyNumberFormat="1" applyFont="1" applyBorder="1" applyAlignment="1">
      <alignment vertical="center" shrinkToFit="1"/>
    </xf>
    <xf numFmtId="180" fontId="13" fillId="0" borderId="8" xfId="1" applyNumberFormat="1" applyFont="1" applyBorder="1" applyAlignment="1">
      <alignment vertical="center" shrinkToFit="1"/>
    </xf>
    <xf numFmtId="41" fontId="13" fillId="0" borderId="8" xfId="0" applyNumberFormat="1" applyFont="1" applyBorder="1">
      <alignment vertical="center"/>
    </xf>
    <xf numFmtId="41" fontId="13" fillId="0" borderId="9" xfId="0" applyNumberFormat="1" applyFont="1" applyBorder="1">
      <alignment vertical="center"/>
    </xf>
    <xf numFmtId="176" fontId="13" fillId="0" borderId="8" xfId="0" applyNumberFormat="1" applyFont="1" applyBorder="1" applyAlignment="1">
      <alignment vertical="center" shrinkToFit="1"/>
    </xf>
    <xf numFmtId="176" fontId="13" fillId="0" borderId="9" xfId="0" applyNumberFormat="1" applyFont="1" applyBorder="1" applyAlignment="1">
      <alignment vertical="center" shrinkToFit="1"/>
    </xf>
    <xf numFmtId="180" fontId="13" fillId="0" borderId="7" xfId="1" applyNumberFormat="1" applyFont="1" applyBorder="1" applyAlignment="1">
      <alignment vertical="center" shrinkToFit="1"/>
    </xf>
    <xf numFmtId="180" fontId="13" fillId="0" borderId="9" xfId="1" applyNumberFormat="1" applyFont="1" applyBorder="1" applyAlignment="1">
      <alignment vertical="center" shrinkToFit="1"/>
    </xf>
    <xf numFmtId="0" fontId="20" fillId="2" borderId="0" xfId="0" applyFont="1" applyFill="1" applyBorder="1" applyAlignment="1">
      <alignment horizontal="center" vertical="center" shrinkToFit="1"/>
    </xf>
    <xf numFmtId="41" fontId="13" fillId="0" borderId="7" xfId="3" applyFont="1" applyBorder="1">
      <alignment vertical="center"/>
    </xf>
    <xf numFmtId="41" fontId="13" fillId="0" borderId="8" xfId="3" applyFont="1" applyBorder="1">
      <alignment vertical="center"/>
    </xf>
    <xf numFmtId="41" fontId="13" fillId="0" borderId="0" xfId="3" applyFont="1" applyBorder="1">
      <alignment vertical="center"/>
    </xf>
    <xf numFmtId="180" fontId="13" fillId="0" borderId="0" xfId="1" applyNumberFormat="1" applyFont="1" applyBorder="1" applyAlignment="1">
      <alignment vertical="center" shrinkToFit="1"/>
    </xf>
    <xf numFmtId="41" fontId="13" fillId="2" borderId="0" xfId="3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vertical="center" shrinkToFit="1"/>
    </xf>
    <xf numFmtId="41" fontId="13" fillId="0" borderId="9" xfId="3" applyFont="1" applyBorder="1">
      <alignment vertical="center"/>
    </xf>
    <xf numFmtId="0" fontId="13" fillId="0" borderId="9" xfId="0" applyFont="1" applyBorder="1" applyAlignment="1">
      <alignment vertical="center" shrinkToFit="1"/>
    </xf>
    <xf numFmtId="0" fontId="13" fillId="0" borderId="9" xfId="0" applyFont="1" applyBorder="1">
      <alignment vertical="center"/>
    </xf>
    <xf numFmtId="176" fontId="13" fillId="0" borderId="8" xfId="0" applyNumberFormat="1" applyFont="1" applyBorder="1">
      <alignment vertical="center"/>
    </xf>
    <xf numFmtId="179" fontId="13" fillId="0" borderId="7" xfId="0" applyNumberFormat="1" applyFont="1" applyBorder="1">
      <alignment vertical="center"/>
    </xf>
    <xf numFmtId="179" fontId="13" fillId="0" borderId="8" xfId="0" applyNumberFormat="1" applyFont="1" applyBorder="1">
      <alignment vertical="center"/>
    </xf>
    <xf numFmtId="179" fontId="13" fillId="0" borderId="9" xfId="0" applyNumberFormat="1" applyFont="1" applyBorder="1">
      <alignment vertical="center"/>
    </xf>
    <xf numFmtId="0" fontId="20" fillId="0" borderId="14" xfId="0" applyFont="1" applyFill="1" applyBorder="1">
      <alignment vertical="center"/>
    </xf>
    <xf numFmtId="178" fontId="5" fillId="0" borderId="2" xfId="0" applyNumberFormat="1" applyFont="1" applyFill="1" applyBorder="1" applyAlignment="1">
      <alignment horizontal="center" vertical="center" shrinkToFit="1"/>
    </xf>
    <xf numFmtId="0" fontId="5" fillId="0" borderId="2" xfId="3" applyNumberFormat="1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5" fillId="3" borderId="8" xfId="0" applyFont="1" applyFill="1" applyBorder="1">
      <alignment vertical="center"/>
    </xf>
    <xf numFmtId="41" fontId="13" fillId="0" borderId="1" xfId="0" applyNumberFormat="1" applyFont="1" applyBorder="1">
      <alignment vertical="center"/>
    </xf>
    <xf numFmtId="0" fontId="7" fillId="0" borderId="12" xfId="0" applyFont="1" applyBorder="1">
      <alignment vertical="center"/>
    </xf>
    <xf numFmtId="1" fontId="7" fillId="0" borderId="2" xfId="1" applyNumberFormat="1" applyFont="1" applyBorder="1" applyAlignment="1">
      <alignment vertical="center" shrinkToFit="1"/>
    </xf>
    <xf numFmtId="176" fontId="13" fillId="0" borderId="1" xfId="0" applyNumberFormat="1" applyFont="1" applyBorder="1" applyAlignment="1">
      <alignment vertical="center" shrinkToFit="1"/>
    </xf>
    <xf numFmtId="0" fontId="20" fillId="0" borderId="0" xfId="0" applyFont="1" applyFill="1" applyBorder="1" applyAlignment="1">
      <alignment vertical="center" shrinkToFit="1"/>
    </xf>
    <xf numFmtId="0" fontId="20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5" fillId="0" borderId="7" xfId="0" applyFont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1" fontId="7" fillId="0" borderId="5" xfId="1" applyNumberFormat="1" applyFont="1" applyBorder="1" applyAlignment="1">
      <alignment vertical="center" shrinkToFit="1"/>
    </xf>
    <xf numFmtId="0" fontId="20" fillId="0" borderId="5" xfId="0" applyFont="1" applyFill="1" applyBorder="1">
      <alignment vertical="center"/>
    </xf>
    <xf numFmtId="0" fontId="20" fillId="0" borderId="13" xfId="0" applyFont="1" applyBorder="1">
      <alignment vertical="center"/>
    </xf>
    <xf numFmtId="41" fontId="24" fillId="0" borderId="4" xfId="3" applyFont="1" applyBorder="1" applyAlignment="1">
      <alignment vertical="center"/>
    </xf>
    <xf numFmtId="41" fontId="6" fillId="0" borderId="4" xfId="3" applyFont="1" applyBorder="1">
      <alignment vertical="center"/>
    </xf>
    <xf numFmtId="180" fontId="6" fillId="0" borderId="4" xfId="1" applyNumberFormat="1" applyFont="1" applyBorder="1" applyAlignment="1">
      <alignment vertical="center" shrinkToFit="1"/>
    </xf>
    <xf numFmtId="1" fontId="11" fillId="0" borderId="4" xfId="1" applyNumberFormat="1" applyFont="1" applyBorder="1" applyAlignment="1">
      <alignment vertical="center" shrinkToFit="1"/>
    </xf>
    <xf numFmtId="0" fontId="6" fillId="0" borderId="4" xfId="0" applyFont="1" applyBorder="1" applyAlignment="1">
      <alignment vertical="center"/>
    </xf>
    <xf numFmtId="0" fontId="0" fillId="0" borderId="12" xfId="0" applyBorder="1">
      <alignment vertical="center"/>
    </xf>
    <xf numFmtId="0" fontId="20" fillId="0" borderId="8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1" fontId="37" fillId="0" borderId="2" xfId="3" applyFont="1" applyFill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41" fontId="40" fillId="0" borderId="9" xfId="3" applyFont="1" applyBorder="1">
      <alignment vertical="center"/>
    </xf>
    <xf numFmtId="1" fontId="41" fillId="0" borderId="9" xfId="1" applyNumberFormat="1" applyFont="1" applyBorder="1" applyAlignment="1">
      <alignment vertical="center" shrinkToFit="1"/>
    </xf>
    <xf numFmtId="0" fontId="39" fillId="0" borderId="9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41" fontId="39" fillId="0" borderId="2" xfId="3" applyFont="1" applyBorder="1" applyAlignment="1">
      <alignment vertical="center" shrinkToFit="1"/>
    </xf>
    <xf numFmtId="41" fontId="39" fillId="0" borderId="2" xfId="3" applyFont="1" applyBorder="1" applyAlignment="1">
      <alignment vertical="center"/>
    </xf>
    <xf numFmtId="0" fontId="39" fillId="0" borderId="2" xfId="0" applyFont="1" applyBorder="1" applyAlignment="1">
      <alignment horizontal="center" vertical="center"/>
    </xf>
    <xf numFmtId="178" fontId="39" fillId="0" borderId="2" xfId="3" applyNumberFormat="1" applyFont="1" applyBorder="1" applyAlignment="1">
      <alignment vertical="center" shrinkToFit="1"/>
    </xf>
    <xf numFmtId="41" fontId="39" fillId="0" borderId="2" xfId="3" applyFont="1" applyBorder="1" applyAlignment="1">
      <alignment horizontal="center" vertical="center" shrinkToFit="1"/>
    </xf>
    <xf numFmtId="41" fontId="43" fillId="0" borderId="2" xfId="3" applyFont="1" applyBorder="1" applyAlignment="1">
      <alignment vertical="center" shrinkToFit="1"/>
    </xf>
    <xf numFmtId="41" fontId="39" fillId="0" borderId="2" xfId="3" applyFont="1" applyBorder="1" applyAlignment="1">
      <alignment horizontal="right" vertical="center"/>
    </xf>
    <xf numFmtId="0" fontId="43" fillId="0" borderId="0" xfId="0" applyFont="1" applyBorder="1">
      <alignment vertical="center"/>
    </xf>
    <xf numFmtId="0" fontId="5" fillId="0" borderId="13" xfId="0" applyFont="1" applyBorder="1" applyAlignment="1">
      <alignment horizontal="center" vertical="center" shrinkToFit="1"/>
    </xf>
    <xf numFmtId="41" fontId="26" fillId="0" borderId="2" xfId="3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41" fontId="4" fillId="0" borderId="2" xfId="3" applyFont="1" applyBorder="1" applyAlignment="1">
      <alignment horizontal="center" vertical="center"/>
    </xf>
    <xf numFmtId="0" fontId="38" fillId="5" borderId="0" xfId="0" applyFont="1" applyFill="1" applyBorder="1" applyAlignment="1">
      <alignment vertical="center" shrinkToFit="1"/>
    </xf>
    <xf numFmtId="0" fontId="38" fillId="5" borderId="2" xfId="0" applyFont="1" applyFill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 wrapText="1" shrinkToFit="1"/>
    </xf>
    <xf numFmtId="41" fontId="4" fillId="0" borderId="5" xfId="3" applyFont="1" applyBorder="1" applyAlignment="1">
      <alignment vertical="center" wrapText="1"/>
    </xf>
    <xf numFmtId="0" fontId="4" fillId="5" borderId="0" xfId="0" applyFont="1" applyFill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41" fontId="5" fillId="0" borderId="14" xfId="3" applyFont="1" applyBorder="1">
      <alignment vertical="center"/>
    </xf>
    <xf numFmtId="176" fontId="5" fillId="0" borderId="13" xfId="0" applyNumberFormat="1" applyFont="1" applyBorder="1">
      <alignment vertical="center"/>
    </xf>
    <xf numFmtId="41" fontId="5" fillId="0" borderId="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1" fontId="0" fillId="0" borderId="8" xfId="0" applyNumberFormat="1" applyBorder="1">
      <alignment vertical="center"/>
    </xf>
    <xf numFmtId="0" fontId="20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1" fontId="5" fillId="0" borderId="5" xfId="0" applyNumberFormat="1" applyFont="1" applyBorder="1">
      <alignment vertical="center"/>
    </xf>
    <xf numFmtId="41" fontId="5" fillId="0" borderId="1" xfId="0" applyNumberFormat="1" applyFont="1" applyBorder="1">
      <alignment vertical="center"/>
    </xf>
    <xf numFmtId="1" fontId="4" fillId="0" borderId="12" xfId="1" applyNumberFormat="1" applyFont="1" applyBorder="1" applyAlignment="1">
      <alignment vertical="center" shrinkToFit="1"/>
    </xf>
    <xf numFmtId="1" fontId="4" fillId="0" borderId="14" xfId="1" applyNumberFormat="1" applyFont="1" applyBorder="1" applyAlignment="1">
      <alignment vertical="center" shrinkToFit="1"/>
    </xf>
    <xf numFmtId="41" fontId="5" fillId="0" borderId="13" xfId="0" applyNumberFormat="1" applyFont="1" applyBorder="1">
      <alignment vertical="center"/>
    </xf>
    <xf numFmtId="181" fontId="0" fillId="0" borderId="12" xfId="0" applyNumberFormat="1" applyBorder="1">
      <alignment vertical="center"/>
    </xf>
    <xf numFmtId="0" fontId="5" fillId="3" borderId="9" xfId="0" applyFont="1" applyFill="1" applyBorder="1">
      <alignment vertical="center"/>
    </xf>
    <xf numFmtId="0" fontId="20" fillId="0" borderId="3" xfId="0" applyFont="1" applyBorder="1" applyAlignment="1">
      <alignment horizontal="center" vertical="center"/>
    </xf>
    <xf numFmtId="41" fontId="5" fillId="0" borderId="5" xfId="0" applyNumberFormat="1" applyFont="1" applyBorder="1" applyAlignment="1">
      <alignment horizontal="right" vertical="center" shrinkToFit="1"/>
    </xf>
    <xf numFmtId="41" fontId="13" fillId="0" borderId="11" xfId="0" applyNumberFormat="1" applyFont="1" applyBorder="1">
      <alignment vertical="center"/>
    </xf>
    <xf numFmtId="0" fontId="5" fillId="0" borderId="5" xfId="0" applyFont="1" applyBorder="1" applyAlignment="1">
      <alignment horizontal="right" vertical="center" shrinkToFit="1"/>
    </xf>
    <xf numFmtId="41" fontId="5" fillId="0" borderId="7" xfId="5" applyNumberFormat="1" applyFont="1" applyBorder="1">
      <alignment vertical="center"/>
    </xf>
    <xf numFmtId="176" fontId="5" fillId="0" borderId="7" xfId="5" applyNumberFormat="1" applyFont="1" applyBorder="1">
      <alignment vertical="center"/>
    </xf>
    <xf numFmtId="0" fontId="5" fillId="0" borderId="11" xfId="5" applyFont="1" applyBorder="1" applyAlignment="1">
      <alignment horizontal="right" vertical="center"/>
    </xf>
    <xf numFmtId="0" fontId="5" fillId="0" borderId="5" xfId="5" applyFont="1" applyBorder="1" applyAlignment="1">
      <alignment vertical="center" shrinkToFit="1"/>
    </xf>
    <xf numFmtId="41" fontId="4" fillId="0" borderId="5" xfId="4" applyFont="1" applyBorder="1" applyAlignment="1">
      <alignment horizontal="right" vertical="center"/>
    </xf>
    <xf numFmtId="41" fontId="5" fillId="0" borderId="5" xfId="4" applyFont="1" applyBorder="1" applyAlignment="1">
      <alignment horizontal="center" vertical="center"/>
    </xf>
    <xf numFmtId="0" fontId="5" fillId="0" borderId="5" xfId="5" applyFont="1" applyBorder="1" applyAlignment="1">
      <alignment horizontal="center" vertical="center" shrinkToFit="1"/>
    </xf>
    <xf numFmtId="0" fontId="5" fillId="0" borderId="5" xfId="5" applyNumberFormat="1" applyFont="1" applyBorder="1" applyAlignment="1">
      <alignment horizontal="center" vertical="center"/>
    </xf>
    <xf numFmtId="0" fontId="5" fillId="0" borderId="5" xfId="5" applyNumberFormat="1" applyFont="1" applyBorder="1" applyAlignment="1">
      <alignment horizontal="center" vertical="center" shrinkToFit="1"/>
    </xf>
    <xf numFmtId="0" fontId="5" fillId="0" borderId="5" xfId="5" applyNumberFormat="1" applyFont="1" applyBorder="1" applyAlignment="1">
      <alignment horizontal="left" vertical="center"/>
    </xf>
    <xf numFmtId="0" fontId="5" fillId="0" borderId="5" xfId="5" applyNumberFormat="1" applyFont="1" applyBorder="1" applyAlignment="1">
      <alignment horizontal="left" vertical="center" shrinkToFit="1"/>
    </xf>
    <xf numFmtId="41" fontId="5" fillId="0" borderId="5" xfId="4" applyFont="1" applyBorder="1" applyAlignment="1">
      <alignment horizontal="left" vertical="center"/>
    </xf>
    <xf numFmtId="41" fontId="5" fillId="0" borderId="8" xfId="4" applyFont="1" applyBorder="1">
      <alignment vertical="center"/>
    </xf>
    <xf numFmtId="176" fontId="5" fillId="0" borderId="8" xfId="5" applyNumberFormat="1" applyFont="1" applyBorder="1">
      <alignment vertical="center"/>
    </xf>
    <xf numFmtId="180" fontId="4" fillId="0" borderId="12" xfId="2" applyNumberFormat="1" applyFont="1" applyBorder="1">
      <alignment vertical="center"/>
    </xf>
    <xf numFmtId="0" fontId="5" fillId="0" borderId="12" xfId="5" applyFont="1" applyBorder="1" applyAlignment="1">
      <alignment horizontal="right" vertical="center"/>
    </xf>
    <xf numFmtId="0" fontId="5" fillId="0" borderId="0" xfId="5" applyFont="1" applyBorder="1" applyAlignment="1">
      <alignment vertical="center" shrinkToFit="1"/>
    </xf>
    <xf numFmtId="41" fontId="4" fillId="0" borderId="0" xfId="4" applyFont="1" applyBorder="1" applyAlignment="1">
      <alignment horizontal="right" vertical="center"/>
    </xf>
    <xf numFmtId="41" fontId="5" fillId="0" borderId="0" xfId="4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 shrinkToFit="1"/>
    </xf>
    <xf numFmtId="0" fontId="5" fillId="0" borderId="0" xfId="5" applyFont="1" applyBorder="1" applyAlignment="1">
      <alignment horizontal="center" vertical="center"/>
    </xf>
    <xf numFmtId="41" fontId="5" fillId="0" borderId="0" xfId="4" applyFont="1" applyBorder="1">
      <alignment vertical="center"/>
    </xf>
    <xf numFmtId="9" fontId="5" fillId="0" borderId="0" xfId="4" applyNumberFormat="1" applyFont="1" applyBorder="1">
      <alignment vertical="center"/>
    </xf>
    <xf numFmtId="0" fontId="5" fillId="0" borderId="9" xfId="5" applyFont="1" applyBorder="1">
      <alignment vertical="center"/>
    </xf>
    <xf numFmtId="176" fontId="5" fillId="0" borderId="9" xfId="5" applyNumberFormat="1" applyFont="1" applyBorder="1">
      <alignment vertical="center"/>
    </xf>
    <xf numFmtId="180" fontId="4" fillId="0" borderId="14" xfId="2" applyNumberFormat="1" applyFont="1" applyBorder="1">
      <alignment vertical="center"/>
    </xf>
    <xf numFmtId="0" fontId="5" fillId="0" borderId="14" xfId="5" applyFont="1" applyBorder="1" applyAlignment="1">
      <alignment horizontal="right" vertical="center"/>
    </xf>
    <xf numFmtId="0" fontId="5" fillId="0" borderId="2" xfId="5" applyFont="1" applyBorder="1" applyAlignment="1">
      <alignment vertical="center" shrinkToFit="1"/>
    </xf>
    <xf numFmtId="41" fontId="4" fillId="0" borderId="2" xfId="4" applyFont="1" applyBorder="1" applyAlignment="1">
      <alignment horizontal="right" vertical="center"/>
    </xf>
    <xf numFmtId="41" fontId="5" fillId="0" borderId="2" xfId="4" applyFont="1" applyBorder="1" applyAlignment="1">
      <alignment horizontal="center" vertical="center"/>
    </xf>
    <xf numFmtId="0" fontId="5" fillId="0" borderId="2" xfId="5" applyFont="1" applyBorder="1" applyAlignment="1">
      <alignment horizontal="center" vertical="center" shrinkToFit="1"/>
    </xf>
    <xf numFmtId="0" fontId="5" fillId="0" borderId="2" xfId="5" applyFont="1" applyBorder="1" applyAlignment="1">
      <alignment horizontal="center" vertical="center"/>
    </xf>
    <xf numFmtId="41" fontId="5" fillId="0" borderId="2" xfId="4" applyFont="1" applyBorder="1">
      <alignment vertical="center"/>
    </xf>
    <xf numFmtId="9" fontId="5" fillId="0" borderId="2" xfId="4" applyNumberFormat="1" applyFont="1" applyBorder="1">
      <alignment vertical="center"/>
    </xf>
    <xf numFmtId="187" fontId="5" fillId="0" borderId="0" xfId="3" applyNumberFormat="1" applyFont="1" applyFill="1" applyBorder="1" applyAlignment="1">
      <alignment horizontal="center" vertical="center" shrinkToFit="1"/>
    </xf>
    <xf numFmtId="0" fontId="4" fillId="0" borderId="8" xfId="5" applyFont="1" applyBorder="1" applyAlignment="1">
      <alignment horizontal="center" vertical="center"/>
    </xf>
    <xf numFmtId="180" fontId="5" fillId="0" borderId="7" xfId="2" applyNumberFormat="1" applyFont="1" applyBorder="1" applyAlignment="1">
      <alignment vertical="center" shrinkToFit="1"/>
    </xf>
    <xf numFmtId="0" fontId="3" fillId="0" borderId="1" xfId="5" applyBorder="1">
      <alignment vertical="center"/>
    </xf>
    <xf numFmtId="0" fontId="7" fillId="0" borderId="8" xfId="5" applyFont="1" applyBorder="1">
      <alignment vertical="center"/>
    </xf>
    <xf numFmtId="0" fontId="20" fillId="0" borderId="8" xfId="5" applyFont="1" applyBorder="1" applyAlignment="1">
      <alignment horizontal="center" vertical="center"/>
    </xf>
    <xf numFmtId="1" fontId="7" fillId="0" borderId="8" xfId="2" applyNumberFormat="1" applyFont="1" applyBorder="1" applyAlignment="1">
      <alignment vertical="center" shrinkToFit="1"/>
    </xf>
    <xf numFmtId="0" fontId="5" fillId="3" borderId="3" xfId="5" applyFont="1" applyFill="1" applyBorder="1">
      <alignment vertical="center"/>
    </xf>
    <xf numFmtId="0" fontId="13" fillId="3" borderId="11" xfId="5" applyFont="1" applyFill="1" applyBorder="1">
      <alignment vertical="center"/>
    </xf>
    <xf numFmtId="41" fontId="5" fillId="3" borderId="5" xfId="4" applyFont="1" applyFill="1" applyBorder="1" applyAlignment="1">
      <alignment vertical="center" shrinkToFit="1"/>
    </xf>
    <xf numFmtId="41" fontId="5" fillId="3" borderId="5" xfId="4" applyFont="1" applyFill="1" applyBorder="1" applyAlignment="1">
      <alignment horizontal="center" vertical="center"/>
    </xf>
    <xf numFmtId="0" fontId="5" fillId="3" borderId="5" xfId="5" applyFont="1" applyFill="1" applyBorder="1" applyAlignment="1">
      <alignment horizontal="center" vertical="center" shrinkToFit="1"/>
    </xf>
    <xf numFmtId="41" fontId="5" fillId="3" borderId="5" xfId="4" applyFont="1" applyFill="1" applyBorder="1" applyAlignment="1">
      <alignment horizontal="center" vertical="center" shrinkToFit="1"/>
    </xf>
    <xf numFmtId="41" fontId="5" fillId="0" borderId="5" xfId="4" applyFont="1" applyBorder="1" applyAlignment="1">
      <alignment vertical="center" shrinkToFit="1"/>
    </xf>
    <xf numFmtId="41" fontId="5" fillId="0" borderId="5" xfId="4" applyFont="1" applyBorder="1" applyAlignment="1">
      <alignment vertical="center"/>
    </xf>
    <xf numFmtId="41" fontId="4" fillId="0" borderId="5" xfId="4" applyFont="1" applyBorder="1" applyAlignment="1">
      <alignment vertical="center" shrinkToFit="1"/>
    </xf>
    <xf numFmtId="41" fontId="5" fillId="0" borderId="5" xfId="4" applyFont="1" applyBorder="1" applyAlignment="1">
      <alignment horizontal="center" vertical="center" shrinkToFit="1"/>
    </xf>
    <xf numFmtId="176" fontId="5" fillId="0" borderId="5" xfId="4" applyNumberFormat="1" applyFont="1" applyBorder="1">
      <alignment vertical="center"/>
    </xf>
    <xf numFmtId="0" fontId="3" fillId="0" borderId="8" xfId="5" applyBorder="1">
      <alignment vertical="center"/>
    </xf>
    <xf numFmtId="180" fontId="5" fillId="0" borderId="8" xfId="2" applyNumberFormat="1" applyFont="1" applyBorder="1" applyAlignment="1">
      <alignment vertical="center" shrinkToFit="1"/>
    </xf>
    <xf numFmtId="0" fontId="5" fillId="3" borderId="1" xfId="5" applyFont="1" applyFill="1" applyBorder="1">
      <alignment vertical="center"/>
    </xf>
    <xf numFmtId="0" fontId="13" fillId="3" borderId="12" xfId="5" applyFont="1" applyFill="1" applyBorder="1" applyAlignment="1">
      <alignment vertical="center" shrinkToFit="1"/>
    </xf>
    <xf numFmtId="41" fontId="5" fillId="3" borderId="0" xfId="4" applyFont="1" applyFill="1" applyBorder="1" applyAlignment="1">
      <alignment vertical="center" shrinkToFit="1"/>
    </xf>
    <xf numFmtId="41" fontId="5" fillId="3" borderId="0" xfId="4" applyFont="1" applyFill="1" applyBorder="1" applyAlignment="1">
      <alignment horizontal="center" vertical="center"/>
    </xf>
    <xf numFmtId="0" fontId="5" fillId="3" borderId="0" xfId="5" applyFont="1" applyFill="1" applyBorder="1" applyAlignment="1">
      <alignment horizontal="center" vertical="center" shrinkToFit="1"/>
    </xf>
    <xf numFmtId="41" fontId="5" fillId="3" borderId="0" xfId="4" applyFont="1" applyFill="1" applyBorder="1" applyAlignment="1">
      <alignment horizontal="center" vertical="center" shrinkToFit="1"/>
    </xf>
    <xf numFmtId="41" fontId="5" fillId="0" borderId="0" xfId="4" applyFont="1" applyBorder="1" applyAlignment="1">
      <alignment vertical="center" shrinkToFit="1"/>
    </xf>
    <xf numFmtId="41" fontId="5" fillId="0" borderId="0" xfId="4" applyFont="1" applyBorder="1" applyAlignment="1">
      <alignment vertical="center"/>
    </xf>
    <xf numFmtId="41" fontId="4" fillId="0" borderId="0" xfId="4" applyFont="1" applyBorder="1" applyAlignment="1">
      <alignment vertical="center" shrinkToFit="1"/>
    </xf>
    <xf numFmtId="0" fontId="4" fillId="0" borderId="9" xfId="5" applyFont="1" applyBorder="1" applyAlignment="1">
      <alignment horizontal="center" vertical="center"/>
    </xf>
    <xf numFmtId="0" fontId="3" fillId="0" borderId="13" xfId="5" applyBorder="1">
      <alignment vertical="center"/>
    </xf>
    <xf numFmtId="0" fontId="7" fillId="0" borderId="9" xfId="5" applyFont="1" applyBorder="1">
      <alignment vertical="center"/>
    </xf>
    <xf numFmtId="0" fontId="20" fillId="0" borderId="9" xfId="5" applyFont="1" applyBorder="1" applyAlignment="1">
      <alignment horizontal="center" vertical="center"/>
    </xf>
    <xf numFmtId="0" fontId="3" fillId="0" borderId="9" xfId="5" applyBorder="1">
      <alignment vertical="center"/>
    </xf>
    <xf numFmtId="180" fontId="5" fillId="0" borderId="9" xfId="2" applyNumberFormat="1" applyFont="1" applyBorder="1" applyAlignment="1">
      <alignment vertical="center" shrinkToFit="1"/>
    </xf>
    <xf numFmtId="1" fontId="7" fillId="0" borderId="9" xfId="2" applyNumberFormat="1" applyFont="1" applyBorder="1" applyAlignment="1">
      <alignment vertical="center" shrinkToFit="1"/>
    </xf>
    <xf numFmtId="0" fontId="5" fillId="3" borderId="13" xfId="5" applyFont="1" applyFill="1" applyBorder="1">
      <alignment vertical="center"/>
    </xf>
    <xf numFmtId="0" fontId="13" fillId="3" borderId="14" xfId="5" applyFont="1" applyFill="1" applyBorder="1" applyAlignment="1">
      <alignment vertical="center" shrinkToFit="1"/>
    </xf>
    <xf numFmtId="41" fontId="5" fillId="3" borderId="2" xfId="4" applyFont="1" applyFill="1" applyBorder="1" applyAlignment="1">
      <alignment vertical="center" shrinkToFit="1"/>
    </xf>
    <xf numFmtId="41" fontId="5" fillId="3" borderId="2" xfId="4" applyFont="1" applyFill="1" applyBorder="1" applyAlignment="1">
      <alignment horizontal="center" vertical="center"/>
    </xf>
    <xf numFmtId="0" fontId="5" fillId="3" borderId="2" xfId="5" applyFont="1" applyFill="1" applyBorder="1" applyAlignment="1">
      <alignment horizontal="center" vertical="center" shrinkToFit="1"/>
    </xf>
    <xf numFmtId="41" fontId="5" fillId="3" borderId="2" xfId="4" applyFont="1" applyFill="1" applyBorder="1" applyAlignment="1">
      <alignment horizontal="center" vertical="center" shrinkToFit="1"/>
    </xf>
    <xf numFmtId="41" fontId="4" fillId="0" borderId="2" xfId="4" applyFont="1" applyBorder="1" applyAlignment="1">
      <alignment vertical="center" shrinkToFit="1"/>
    </xf>
    <xf numFmtId="0" fontId="20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3" applyFont="1" applyFill="1" applyBorder="1">
      <alignment vertical="center"/>
    </xf>
    <xf numFmtId="41" fontId="5" fillId="0" borderId="2" xfId="3" applyFont="1" applyFill="1" applyBorder="1">
      <alignment vertical="center"/>
    </xf>
    <xf numFmtId="41" fontId="5" fillId="0" borderId="2" xfId="3" applyFont="1" applyFill="1" applyBorder="1" applyAlignment="1">
      <alignment horizontal="center" vertical="center" shrinkToFit="1"/>
    </xf>
    <xf numFmtId="41" fontId="5" fillId="0" borderId="0" xfId="3" applyFont="1" applyFill="1" applyBorder="1" applyAlignment="1">
      <alignment horizontal="right" vertical="center"/>
    </xf>
    <xf numFmtId="180" fontId="45" fillId="0" borderId="8" xfId="1" applyNumberFormat="1" applyFont="1" applyBorder="1" applyAlignment="1">
      <alignment vertical="center" shrinkToFit="1"/>
    </xf>
    <xf numFmtId="180" fontId="45" fillId="0" borderId="9" xfId="1" applyNumberFormat="1" applyFont="1" applyBorder="1" applyAlignment="1">
      <alignment vertical="center" shrinkToFit="1"/>
    </xf>
    <xf numFmtId="0" fontId="7" fillId="0" borderId="7" xfId="0" quotePrefix="1" applyFont="1" applyBorder="1">
      <alignment vertical="center"/>
    </xf>
    <xf numFmtId="0" fontId="45" fillId="0" borderId="9" xfId="0" applyFont="1" applyBorder="1">
      <alignment vertical="center"/>
    </xf>
    <xf numFmtId="191" fontId="46" fillId="0" borderId="9" xfId="1" applyNumberFormat="1" applyFont="1" applyBorder="1" applyAlignment="1">
      <alignment vertical="center" shrinkToFit="1"/>
    </xf>
    <xf numFmtId="0" fontId="7" fillId="0" borderId="1" xfId="0" quotePrefix="1" applyFont="1" applyBorder="1">
      <alignment vertical="center"/>
    </xf>
    <xf numFmtId="1" fontId="7" fillId="0" borderId="8" xfId="1" quotePrefix="1" applyNumberFormat="1" applyFont="1" applyBorder="1" applyAlignment="1">
      <alignment vertical="center" shrinkToFit="1"/>
    </xf>
    <xf numFmtId="0" fontId="7" fillId="0" borderId="8" xfId="0" quotePrefix="1" applyFont="1" applyBorder="1">
      <alignment vertical="center"/>
    </xf>
    <xf numFmtId="0" fontId="7" fillId="0" borderId="0" xfId="0" quotePrefix="1" applyFont="1" applyBorder="1">
      <alignment vertical="center"/>
    </xf>
    <xf numFmtId="0" fontId="7" fillId="0" borderId="12" xfId="0" quotePrefix="1" applyFont="1" applyBorder="1">
      <alignment vertical="center"/>
    </xf>
    <xf numFmtId="0" fontId="4" fillId="0" borderId="7" xfId="0" applyFont="1" applyFill="1" applyBorder="1">
      <alignment vertical="center"/>
    </xf>
    <xf numFmtId="0" fontId="20" fillId="0" borderId="8" xfId="0" applyFont="1" applyFill="1" applyBorder="1" applyAlignment="1">
      <alignment horizontal="center" vertical="center"/>
    </xf>
    <xf numFmtId="0" fontId="4" fillId="0" borderId="8" xfId="0" applyFont="1" applyFill="1" applyBorder="1">
      <alignment vertical="center"/>
    </xf>
    <xf numFmtId="0" fontId="20" fillId="0" borderId="9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vertical="center" wrapText="1" shrinkToFit="1"/>
    </xf>
    <xf numFmtId="179" fontId="5" fillId="0" borderId="0" xfId="0" applyNumberFormat="1" applyFont="1" applyFill="1" applyBorder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41" fontId="4" fillId="0" borderId="6" xfId="3" applyFont="1" applyBorder="1">
      <alignment vertical="center"/>
    </xf>
    <xf numFmtId="0" fontId="13" fillId="0" borderId="0" xfId="0" applyFont="1" applyFill="1" applyBorder="1" applyAlignment="1">
      <alignment vertical="center" shrinkToFit="1"/>
    </xf>
    <xf numFmtId="0" fontId="6" fillId="0" borderId="7" xfId="0" quotePrefix="1" applyFont="1" applyBorder="1" applyAlignment="1">
      <alignment horizontal="center" vertical="center"/>
    </xf>
    <xf numFmtId="0" fontId="6" fillId="0" borderId="12" xfId="0" quotePrefix="1" applyFont="1" applyBorder="1" applyAlignment="1">
      <alignment horizontal="center" vertical="center"/>
    </xf>
    <xf numFmtId="0" fontId="5" fillId="0" borderId="11" xfId="0" quotePrefix="1" applyFont="1" applyBorder="1" applyAlignment="1">
      <alignment horizontal="center" vertical="center"/>
    </xf>
    <xf numFmtId="0" fontId="5" fillId="0" borderId="7" xfId="0" quotePrefix="1" applyFont="1" applyBorder="1" applyAlignment="1">
      <alignment horizontal="center" vertical="center"/>
    </xf>
    <xf numFmtId="0" fontId="5" fillId="0" borderId="8" xfId="0" quotePrefix="1" applyFont="1" applyBorder="1" applyAlignment="1">
      <alignment horizontal="center" vertical="center"/>
    </xf>
    <xf numFmtId="0" fontId="5" fillId="0" borderId="9" xfId="0" quotePrefix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14" xfId="0" quotePrefix="1" applyFont="1" applyBorder="1" applyAlignment="1">
      <alignment horizontal="center" vertical="center"/>
    </xf>
    <xf numFmtId="0" fontId="5" fillId="0" borderId="15" xfId="0" quotePrefix="1" applyFont="1" applyBorder="1" applyAlignment="1">
      <alignment horizontal="center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181" fontId="9" fillId="0" borderId="7" xfId="0" quotePrefix="1" applyNumberFormat="1" applyFont="1" applyBorder="1" applyAlignment="1">
      <alignment vertical="center" shrinkToFit="1"/>
    </xf>
    <xf numFmtId="181" fontId="9" fillId="0" borderId="11" xfId="0" quotePrefix="1" applyNumberFormat="1" applyFont="1" applyBorder="1" applyAlignment="1">
      <alignment vertical="center" shrinkToFit="1"/>
    </xf>
    <xf numFmtId="181" fontId="4" fillId="0" borderId="12" xfId="0" applyNumberFormat="1" applyFont="1" applyBorder="1" applyAlignment="1">
      <alignment vertical="center" shrinkToFit="1"/>
    </xf>
    <xf numFmtId="181" fontId="9" fillId="0" borderId="12" xfId="0" applyNumberFormat="1" applyFont="1" applyBorder="1" applyAlignment="1">
      <alignment vertical="center" shrinkToFit="1"/>
    </xf>
    <xf numFmtId="181" fontId="4" fillId="0" borderId="12" xfId="0" applyNumberFormat="1" applyFont="1" applyBorder="1">
      <alignment vertical="center"/>
    </xf>
    <xf numFmtId="0" fontId="5" fillId="0" borderId="3" xfId="0" quotePrefix="1" applyFont="1" applyBorder="1" applyAlignment="1">
      <alignment horizontal="center" vertical="center"/>
    </xf>
    <xf numFmtId="1" fontId="7" fillId="0" borderId="6" xfId="1" applyNumberFormat="1" applyFont="1" applyBorder="1" applyAlignment="1">
      <alignment vertical="center" shrinkToFit="1"/>
    </xf>
    <xf numFmtId="0" fontId="13" fillId="0" borderId="6" xfId="0" applyFont="1" applyBorder="1" applyAlignment="1">
      <alignment vertical="center"/>
    </xf>
    <xf numFmtId="1" fontId="4" fillId="0" borderId="1" xfId="1" applyNumberFormat="1" applyFont="1" applyBorder="1" applyAlignment="1">
      <alignment vertical="center" shrinkToFit="1"/>
    </xf>
    <xf numFmtId="0" fontId="4" fillId="0" borderId="1" xfId="5" applyFont="1" applyBorder="1" applyAlignment="1">
      <alignment horizontal="center" vertical="center"/>
    </xf>
    <xf numFmtId="181" fontId="3" fillId="0" borderId="8" xfId="5" applyNumberFormat="1" applyBorder="1">
      <alignment vertical="center"/>
    </xf>
    <xf numFmtId="181" fontId="0" fillId="0" borderId="9" xfId="0" applyNumberForma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5" fillId="0" borderId="4" xfId="0" quotePrefix="1" applyFont="1" applyBorder="1" applyAlignment="1">
      <alignment vertical="center"/>
    </xf>
    <xf numFmtId="41" fontId="37" fillId="0" borderId="7" xfId="0" applyNumberFormat="1" applyFont="1" applyFill="1" applyBorder="1">
      <alignment vertical="center"/>
    </xf>
    <xf numFmtId="41" fontId="5" fillId="0" borderId="8" xfId="0" applyNumberFormat="1" applyFont="1" applyFill="1" applyBorder="1">
      <alignment vertical="center"/>
    </xf>
    <xf numFmtId="180" fontId="5" fillId="0" borderId="8" xfId="1" applyNumberFormat="1" applyFont="1" applyFill="1" applyBorder="1" applyAlignment="1">
      <alignment vertical="center" shrinkToFit="1"/>
    </xf>
    <xf numFmtId="1" fontId="4" fillId="0" borderId="8" xfId="1" applyNumberFormat="1" applyFont="1" applyFill="1" applyBorder="1" applyAlignment="1">
      <alignment vertical="center" shrinkToFit="1"/>
    </xf>
    <xf numFmtId="0" fontId="5" fillId="0" borderId="8" xfId="0" applyFont="1" applyFill="1" applyBorder="1">
      <alignment vertical="center"/>
    </xf>
    <xf numFmtId="41" fontId="4" fillId="0" borderId="0" xfId="3" applyFont="1" applyFill="1" applyBorder="1" applyAlignment="1">
      <alignment horizontal="right" vertical="center" shrinkToFit="1"/>
    </xf>
    <xf numFmtId="0" fontId="5" fillId="0" borderId="8" xfId="0" applyFont="1" applyFill="1" applyBorder="1" applyAlignment="1">
      <alignment horizontal="center" vertical="center"/>
    </xf>
    <xf numFmtId="176" fontId="5" fillId="0" borderId="0" xfId="3" applyNumberFormat="1" applyFont="1" applyFill="1" applyBorder="1" applyAlignment="1">
      <alignment horizontal="center" vertical="center" shrinkToFit="1"/>
    </xf>
    <xf numFmtId="190" fontId="5" fillId="0" borderId="0" xfId="3" applyNumberFormat="1" applyFont="1" applyFill="1" applyBorder="1" applyAlignment="1">
      <alignment vertical="center"/>
    </xf>
    <xf numFmtId="190" fontId="5" fillId="0" borderId="0" xfId="3" applyNumberFormat="1" applyFont="1" applyFill="1" applyBorder="1" applyAlignment="1">
      <alignment vertical="center" shrinkToFit="1"/>
    </xf>
    <xf numFmtId="180" fontId="5" fillId="0" borderId="9" xfId="1" applyNumberFormat="1" applyFont="1" applyFill="1" applyBorder="1" applyAlignment="1">
      <alignment vertical="center" shrinkToFit="1"/>
    </xf>
    <xf numFmtId="0" fontId="13" fillId="0" borderId="14" xfId="0" applyFont="1" applyFill="1" applyBorder="1" applyAlignment="1">
      <alignment vertical="center" shrinkToFit="1"/>
    </xf>
    <xf numFmtId="41" fontId="5" fillId="0" borderId="2" xfId="3" applyNumberFormat="1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0" fillId="0" borderId="2" xfId="0" applyFill="1" applyBorder="1" applyAlignment="1">
      <alignment vertical="center" shrinkToFit="1"/>
    </xf>
    <xf numFmtId="191" fontId="46" fillId="0" borderId="8" xfId="1" applyNumberFormat="1" applyFont="1" applyBorder="1" applyAlignment="1">
      <alignment vertical="center" shrinkToFit="1"/>
    </xf>
    <xf numFmtId="41" fontId="4" fillId="0" borderId="0" xfId="3" applyFont="1" applyBorder="1" applyAlignment="1">
      <alignment vertical="center"/>
    </xf>
    <xf numFmtId="0" fontId="45" fillId="0" borderId="8" xfId="0" applyFont="1" applyBorder="1">
      <alignment vertical="center"/>
    </xf>
    <xf numFmtId="0" fontId="45" fillId="0" borderId="8" xfId="0" applyFont="1" applyBorder="1" applyAlignment="1">
      <alignment vertical="center"/>
    </xf>
    <xf numFmtId="0" fontId="45" fillId="0" borderId="9" xfId="0" applyFont="1" applyBorder="1" applyAlignment="1">
      <alignment vertical="center"/>
    </xf>
    <xf numFmtId="190" fontId="5" fillId="0" borderId="2" xfId="3" applyNumberFormat="1" applyFont="1" applyFill="1" applyBorder="1" applyAlignment="1">
      <alignment vertical="center"/>
    </xf>
    <xf numFmtId="190" fontId="5" fillId="0" borderId="2" xfId="3" applyNumberFormat="1" applyFont="1" applyFill="1" applyBorder="1" applyAlignment="1">
      <alignment vertical="center" shrinkToFit="1"/>
    </xf>
    <xf numFmtId="0" fontId="0" fillId="0" borderId="8" xfId="0" applyFill="1" applyBorder="1">
      <alignment vertical="center"/>
    </xf>
    <xf numFmtId="1" fontId="7" fillId="0" borderId="8" xfId="1" applyNumberFormat="1" applyFont="1" applyFill="1" applyBorder="1" applyAlignment="1">
      <alignment vertical="center" shrinkToFit="1"/>
    </xf>
    <xf numFmtId="0" fontId="0" fillId="0" borderId="9" xfId="0" applyFill="1" applyBorder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Border="1">
      <alignment vertical="center"/>
    </xf>
    <xf numFmtId="180" fontId="9" fillId="0" borderId="9" xfId="1" applyNumberFormat="1" applyFont="1" applyBorder="1" applyAlignment="1">
      <alignment horizontal="right" vertical="center" shrinkToFit="1"/>
    </xf>
    <xf numFmtId="41" fontId="5" fillId="0" borderId="18" xfId="3" applyFont="1" applyBorder="1">
      <alignment vertical="center"/>
    </xf>
    <xf numFmtId="176" fontId="5" fillId="0" borderId="6" xfId="0" applyNumberFormat="1" applyFont="1" applyBorder="1">
      <alignment vertical="center"/>
    </xf>
    <xf numFmtId="180" fontId="5" fillId="0" borderId="15" xfId="1" applyNumberFormat="1" applyFont="1" applyBorder="1" applyAlignment="1">
      <alignment vertical="center" shrinkToFit="1"/>
    </xf>
    <xf numFmtId="0" fontId="13" fillId="0" borderId="6" xfId="0" applyFont="1" applyFill="1" applyBorder="1" applyAlignment="1">
      <alignment vertical="center" shrinkToFit="1"/>
    </xf>
    <xf numFmtId="180" fontId="4" fillId="0" borderId="4" xfId="1" applyNumberFormat="1" applyFont="1" applyBorder="1" applyAlignment="1">
      <alignment horizontal="right" vertical="center" shrinkToFit="1"/>
    </xf>
    <xf numFmtId="0" fontId="14" fillId="0" borderId="6" xfId="0" applyFont="1" applyFill="1" applyBorder="1" applyAlignment="1">
      <alignment horizontal="center" vertical="center"/>
    </xf>
    <xf numFmtId="41" fontId="4" fillId="2" borderId="21" xfId="3" applyFont="1" applyFill="1" applyBorder="1" applyAlignment="1">
      <alignment horizontal="right" vertical="center"/>
    </xf>
    <xf numFmtId="0" fontId="6" fillId="0" borderId="8" xfId="0" quotePrefix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81" fontId="4" fillId="0" borderId="8" xfId="0" applyNumberFormat="1" applyFont="1" applyBorder="1" applyAlignment="1">
      <alignment horizontal="center" vertical="center"/>
    </xf>
    <xf numFmtId="176" fontId="4" fillId="0" borderId="1" xfId="3" applyNumberFormat="1" applyFont="1" applyFill="1" applyBorder="1">
      <alignment vertical="center"/>
    </xf>
    <xf numFmtId="176" fontId="4" fillId="0" borderId="13" xfId="3" applyNumberFormat="1" applyFont="1" applyFill="1" applyBorder="1">
      <alignment vertical="center"/>
    </xf>
    <xf numFmtId="176" fontId="9" fillId="0" borderId="18" xfId="3" applyNumberFormat="1" applyFont="1" applyFill="1" applyBorder="1">
      <alignment vertical="center"/>
    </xf>
    <xf numFmtId="176" fontId="9" fillId="0" borderId="13" xfId="3" applyNumberFormat="1" applyFont="1" applyFill="1" applyBorder="1">
      <alignment vertical="center"/>
    </xf>
    <xf numFmtId="181" fontId="4" fillId="0" borderId="9" xfId="0" applyNumberFormat="1" applyFont="1" applyBorder="1" applyAlignment="1">
      <alignment horizontal="center" vertical="center"/>
    </xf>
    <xf numFmtId="181" fontId="9" fillId="0" borderId="7" xfId="0" quotePrefix="1" applyNumberFormat="1" applyFont="1" applyBorder="1" applyAlignment="1">
      <alignment horizontal="center" vertical="center"/>
    </xf>
    <xf numFmtId="176" fontId="9" fillId="0" borderId="3" xfId="3" applyNumberFormat="1" applyFont="1" applyBorder="1" applyAlignment="1">
      <alignment horizontal="right" vertical="center"/>
    </xf>
    <xf numFmtId="176" fontId="4" fillId="0" borderId="13" xfId="3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176" fontId="4" fillId="0" borderId="18" xfId="0" applyNumberFormat="1" applyFont="1" applyBorder="1">
      <alignment vertical="center"/>
    </xf>
    <xf numFmtId="176" fontId="9" fillId="0" borderId="18" xfId="3" applyNumberFormat="1" applyFont="1" applyBorder="1" applyAlignment="1">
      <alignment horizontal="right" vertical="center"/>
    </xf>
    <xf numFmtId="176" fontId="9" fillId="0" borderId="1" xfId="3" applyNumberFormat="1" applyFont="1" applyBorder="1" applyAlignment="1">
      <alignment horizontal="right" vertical="center"/>
    </xf>
    <xf numFmtId="181" fontId="9" fillId="0" borderId="8" xfId="0" quotePrefix="1" applyNumberFormat="1" applyFont="1" applyBorder="1" applyAlignment="1">
      <alignment horizontal="center" vertical="center"/>
    </xf>
    <xf numFmtId="176" fontId="9" fillId="0" borderId="1" xfId="3" applyNumberFormat="1" applyFont="1" applyBorder="1">
      <alignment vertical="center"/>
    </xf>
    <xf numFmtId="176" fontId="9" fillId="0" borderId="18" xfId="3" applyNumberFormat="1" applyFont="1" applyBorder="1">
      <alignment vertical="center"/>
    </xf>
    <xf numFmtId="41" fontId="5" fillId="2" borderId="1" xfId="3" applyFont="1" applyFill="1" applyBorder="1" applyAlignment="1">
      <alignment horizontal="right" vertical="center"/>
    </xf>
    <xf numFmtId="41" fontId="5" fillId="0" borderId="13" xfId="3" applyFont="1" applyBorder="1" applyAlignment="1">
      <alignment vertical="center"/>
    </xf>
    <xf numFmtId="176" fontId="5" fillId="0" borderId="1" xfId="3" applyNumberFormat="1" applyFont="1" applyBorder="1" applyAlignment="1">
      <alignment vertical="center"/>
    </xf>
    <xf numFmtId="41" fontId="5" fillId="0" borderId="18" xfId="3" applyFont="1" applyBorder="1" applyAlignment="1">
      <alignment vertical="center"/>
    </xf>
    <xf numFmtId="41" fontId="6" fillId="0" borderId="13" xfId="3" applyFont="1" applyBorder="1" applyAlignment="1">
      <alignment vertical="center"/>
    </xf>
    <xf numFmtId="181" fontId="0" fillId="0" borderId="14" xfId="0" applyNumberFormat="1" applyBorder="1">
      <alignment vertical="center"/>
    </xf>
    <xf numFmtId="0" fontId="7" fillId="0" borderId="13" xfId="0" applyFont="1" applyBorder="1">
      <alignment vertical="center"/>
    </xf>
    <xf numFmtId="176" fontId="5" fillId="0" borderId="13" xfId="3" applyNumberFormat="1" applyFont="1" applyBorder="1" applyAlignment="1">
      <alignment vertical="center"/>
    </xf>
    <xf numFmtId="181" fontId="4" fillId="0" borderId="14" xfId="0" applyNumberFormat="1" applyFont="1" applyBorder="1">
      <alignment vertical="center"/>
    </xf>
    <xf numFmtId="0" fontId="14" fillId="0" borderId="15" xfId="0" applyFont="1" applyBorder="1" applyAlignment="1">
      <alignment vertical="center"/>
    </xf>
    <xf numFmtId="41" fontId="6" fillId="0" borderId="6" xfId="3" applyFont="1" applyBorder="1" applyAlignment="1">
      <alignment vertical="center" shrinkToFit="1"/>
    </xf>
    <xf numFmtId="41" fontId="6" fillId="0" borderId="6" xfId="3" applyFont="1" applyBorder="1" applyAlignment="1">
      <alignment vertical="center"/>
    </xf>
    <xf numFmtId="178" fontId="6" fillId="0" borderId="6" xfId="3" applyNumberFormat="1" applyFont="1" applyBorder="1" applyAlignment="1">
      <alignment vertical="center" shrinkToFit="1"/>
    </xf>
    <xf numFmtId="41" fontId="6" fillId="0" borderId="6" xfId="3" applyFont="1" applyBorder="1" applyAlignment="1">
      <alignment horizontal="center" vertical="center" shrinkToFit="1"/>
    </xf>
    <xf numFmtId="41" fontId="9" fillId="0" borderId="6" xfId="3" applyFont="1" applyBorder="1" applyAlignment="1">
      <alignment vertical="center" shrinkToFit="1"/>
    </xf>
    <xf numFmtId="41" fontId="6" fillId="0" borderId="6" xfId="3" applyFont="1" applyBorder="1" applyAlignment="1">
      <alignment horizontal="right" vertical="center"/>
    </xf>
    <xf numFmtId="41" fontId="6" fillId="0" borderId="18" xfId="3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41" fontId="5" fillId="0" borderId="1" xfId="0" applyNumberFormat="1" applyFont="1" applyFill="1" applyBorder="1">
      <alignment vertical="center"/>
    </xf>
    <xf numFmtId="181" fontId="43" fillId="0" borderId="12" xfId="0" applyNumberFormat="1" applyFont="1" applyBorder="1" applyAlignment="1">
      <alignment vertical="center" shrinkToFit="1"/>
    </xf>
    <xf numFmtId="41" fontId="40" fillId="0" borderId="13" xfId="3" applyFont="1" applyBorder="1" applyAlignment="1">
      <alignment vertical="center" shrinkToFit="1"/>
    </xf>
    <xf numFmtId="41" fontId="13" fillId="0" borderId="1" xfId="0" applyNumberFormat="1" applyFont="1" applyFill="1" applyBorder="1" applyAlignment="1">
      <alignment vertical="center" shrinkToFit="1"/>
    </xf>
    <xf numFmtId="41" fontId="13" fillId="0" borderId="13" xfId="0" applyNumberFormat="1" applyFont="1" applyFill="1" applyBorder="1" applyAlignment="1">
      <alignment vertical="center" shrinkToFit="1"/>
    </xf>
    <xf numFmtId="41" fontId="13" fillId="0" borderId="18" xfId="3" applyFont="1" applyBorder="1" applyAlignment="1">
      <alignment vertical="center" shrinkToFit="1"/>
    </xf>
    <xf numFmtId="41" fontId="13" fillId="0" borderId="1" xfId="0" applyNumberFormat="1" applyFont="1" applyBorder="1" applyAlignment="1">
      <alignment vertical="center" shrinkToFit="1"/>
    </xf>
    <xf numFmtId="41" fontId="13" fillId="0" borderId="13" xfId="0" applyNumberFormat="1" applyFont="1" applyBorder="1" applyAlignment="1">
      <alignment vertical="center" shrinkToFit="1"/>
    </xf>
    <xf numFmtId="176" fontId="14" fillId="0" borderId="1" xfId="3" applyNumberFormat="1" applyFont="1" applyBorder="1" applyAlignment="1">
      <alignment vertical="center" shrinkToFit="1"/>
    </xf>
    <xf numFmtId="41" fontId="6" fillId="0" borderId="13" xfId="3" applyFont="1" applyFill="1" applyBorder="1" applyAlignment="1">
      <alignment vertical="center"/>
    </xf>
    <xf numFmtId="41" fontId="5" fillId="0" borderId="3" xfId="3" applyFont="1" applyFill="1" applyBorder="1" applyAlignment="1">
      <alignment vertical="center"/>
    </xf>
    <xf numFmtId="176" fontId="5" fillId="0" borderId="1" xfId="3" applyNumberFormat="1" applyFont="1" applyBorder="1">
      <alignment vertical="center"/>
    </xf>
    <xf numFmtId="176" fontId="5" fillId="0" borderId="13" xfId="3" applyNumberFormat="1" applyFont="1" applyBorder="1">
      <alignment vertical="center"/>
    </xf>
    <xf numFmtId="41" fontId="5" fillId="0" borderId="18" xfId="3" applyFont="1" applyFill="1" applyBorder="1" applyAlignment="1">
      <alignment vertical="center"/>
    </xf>
    <xf numFmtId="176" fontId="5" fillId="0" borderId="13" xfId="3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41" fontId="16" fillId="0" borderId="4" xfId="3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1" fontId="24" fillId="0" borderId="4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 shrinkToFit="1"/>
    </xf>
    <xf numFmtId="180" fontId="9" fillId="0" borderId="3" xfId="0" applyNumberFormat="1" applyFont="1" applyBorder="1" applyAlignment="1">
      <alignment vertical="center" shrinkToFit="1"/>
    </xf>
    <xf numFmtId="176" fontId="9" fillId="0" borderId="5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6" fillId="0" borderId="5" xfId="0" applyNumberFormat="1" applyFont="1" applyBorder="1" applyAlignment="1">
      <alignment vertical="center"/>
    </xf>
    <xf numFmtId="41" fontId="19" fillId="0" borderId="0" xfId="3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81" fontId="4" fillId="0" borderId="8" xfId="0" applyNumberFormat="1" applyFont="1" applyBorder="1" applyAlignment="1">
      <alignment vertical="center" shrinkToFit="1"/>
    </xf>
    <xf numFmtId="0" fontId="20" fillId="5" borderId="7" xfId="0" applyFont="1" applyFill="1" applyBorder="1" applyAlignment="1">
      <alignment horizontal="center" vertical="center" shrinkToFit="1"/>
    </xf>
    <xf numFmtId="41" fontId="5" fillId="5" borderId="5" xfId="3" applyFont="1" applyFill="1" applyBorder="1">
      <alignment vertical="center"/>
    </xf>
    <xf numFmtId="41" fontId="5" fillId="5" borderId="5" xfId="3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shrinkToFit="1"/>
    </xf>
    <xf numFmtId="41" fontId="5" fillId="5" borderId="5" xfId="3" applyFont="1" applyFill="1" applyBorder="1" applyAlignment="1">
      <alignment horizontal="center" vertical="center" shrinkToFit="1"/>
    </xf>
    <xf numFmtId="41" fontId="5" fillId="5" borderId="5" xfId="3" applyFont="1" applyFill="1" applyBorder="1" applyAlignment="1">
      <alignment vertical="center"/>
    </xf>
    <xf numFmtId="41" fontId="5" fillId="5" borderId="5" xfId="3" applyFont="1" applyFill="1" applyBorder="1" applyAlignment="1">
      <alignment vertical="center" shrinkToFit="1"/>
    </xf>
    <xf numFmtId="0" fontId="5" fillId="5" borderId="5" xfId="0" applyFont="1" applyFill="1" applyBorder="1" applyAlignment="1">
      <alignment vertical="center" shrinkToFit="1"/>
    </xf>
    <xf numFmtId="0" fontId="20" fillId="5" borderId="8" xfId="0" applyFont="1" applyFill="1" applyBorder="1" applyAlignment="1">
      <alignment horizontal="center" vertical="center" shrinkToFit="1"/>
    </xf>
    <xf numFmtId="0" fontId="13" fillId="5" borderId="8" xfId="0" applyFont="1" applyFill="1" applyBorder="1">
      <alignment vertical="center"/>
    </xf>
    <xf numFmtId="180" fontId="13" fillId="5" borderId="8" xfId="1" applyNumberFormat="1" applyFont="1" applyFill="1" applyBorder="1" applyAlignment="1">
      <alignment vertical="center" shrinkToFit="1"/>
    </xf>
    <xf numFmtId="0" fontId="5" fillId="5" borderId="8" xfId="0" applyFont="1" applyFill="1" applyBorder="1" applyAlignment="1">
      <alignment horizontal="center" vertical="center"/>
    </xf>
    <xf numFmtId="41" fontId="5" fillId="5" borderId="0" xfId="3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41" fontId="5" fillId="5" borderId="0" xfId="3" applyFont="1" applyFill="1" applyBorder="1" applyAlignment="1">
      <alignment horizontal="center" vertical="center" shrinkToFit="1"/>
    </xf>
    <xf numFmtId="0" fontId="5" fillId="5" borderId="0" xfId="0" applyFont="1" applyFill="1" applyBorder="1" applyAlignment="1">
      <alignment horizontal="center" vertical="center" shrinkToFit="1"/>
    </xf>
    <xf numFmtId="41" fontId="5" fillId="5" borderId="0" xfId="3" applyFont="1" applyFill="1" applyBorder="1" applyAlignment="1">
      <alignment vertical="center" shrinkToFit="1"/>
    </xf>
    <xf numFmtId="0" fontId="5" fillId="5" borderId="0" xfId="0" applyFont="1" applyFill="1" applyBorder="1" applyAlignment="1">
      <alignment vertical="center" shrinkToFit="1"/>
    </xf>
    <xf numFmtId="0" fontId="20" fillId="5" borderId="0" xfId="0" applyFont="1" applyFill="1" applyBorder="1" applyAlignment="1">
      <alignment vertical="center" shrinkToFit="1"/>
    </xf>
    <xf numFmtId="41" fontId="5" fillId="5" borderId="0" xfId="3" applyFont="1" applyFill="1" applyBorder="1">
      <alignment vertical="center"/>
    </xf>
    <xf numFmtId="41" fontId="13" fillId="5" borderId="8" xfId="3" applyFont="1" applyFill="1" applyBorder="1">
      <alignment vertical="center"/>
    </xf>
    <xf numFmtId="0" fontId="13" fillId="5" borderId="8" xfId="0" applyFont="1" applyFill="1" applyBorder="1" applyAlignment="1">
      <alignment vertical="center" shrinkToFit="1"/>
    </xf>
    <xf numFmtId="1" fontId="7" fillId="5" borderId="8" xfId="1" applyNumberFormat="1" applyFont="1" applyFill="1" applyBorder="1" applyAlignment="1">
      <alignment vertical="center" shrinkToFit="1"/>
    </xf>
    <xf numFmtId="41" fontId="13" fillId="5" borderId="9" xfId="3" applyFont="1" applyFill="1" applyBorder="1">
      <alignment vertical="center"/>
    </xf>
    <xf numFmtId="0" fontId="13" fillId="5" borderId="9" xfId="0" applyFont="1" applyFill="1" applyBorder="1">
      <alignment vertical="center"/>
    </xf>
    <xf numFmtId="0" fontId="13" fillId="5" borderId="9" xfId="0" applyFont="1" applyFill="1" applyBorder="1" applyAlignment="1">
      <alignment vertical="center" shrinkToFit="1"/>
    </xf>
    <xf numFmtId="180" fontId="13" fillId="5" borderId="9" xfId="1" applyNumberFormat="1" applyFont="1" applyFill="1" applyBorder="1" applyAlignment="1">
      <alignment vertical="center" shrinkToFit="1"/>
    </xf>
    <xf numFmtId="0" fontId="5" fillId="5" borderId="9" xfId="0" applyFont="1" applyFill="1" applyBorder="1" applyAlignment="1">
      <alignment horizontal="center" vertical="center"/>
    </xf>
    <xf numFmtId="41" fontId="5" fillId="5" borderId="2" xfId="3" applyFont="1" applyFill="1" applyBorder="1">
      <alignment vertical="center"/>
    </xf>
    <xf numFmtId="41" fontId="5" fillId="5" borderId="2" xfId="3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shrinkToFit="1"/>
    </xf>
    <xf numFmtId="41" fontId="5" fillId="5" borderId="2" xfId="3" applyFont="1" applyFill="1" applyBorder="1" applyAlignment="1">
      <alignment horizontal="center" vertical="center" shrinkToFit="1"/>
    </xf>
    <xf numFmtId="41" fontId="5" fillId="5" borderId="2" xfId="3" applyFont="1" applyFill="1" applyBorder="1" applyAlignment="1">
      <alignment vertical="center" shrinkToFit="1"/>
    </xf>
    <xf numFmtId="0" fontId="5" fillId="5" borderId="2" xfId="0" applyFont="1" applyFill="1" applyBorder="1" applyAlignment="1">
      <alignment vertical="center" shrinkToFit="1"/>
    </xf>
    <xf numFmtId="1" fontId="7" fillId="5" borderId="8" xfId="1" quotePrefix="1" applyNumberFormat="1" applyFont="1" applyFill="1" applyBorder="1" applyAlignment="1">
      <alignment vertical="center" shrinkToFit="1"/>
    </xf>
    <xf numFmtId="41" fontId="13" fillId="5" borderId="8" xfId="0" applyNumberFormat="1" applyFont="1" applyFill="1" applyBorder="1">
      <alignment vertical="center"/>
    </xf>
    <xf numFmtId="176" fontId="13" fillId="5" borderId="8" xfId="0" applyNumberFormat="1" applyFont="1" applyFill="1" applyBorder="1" applyAlignment="1">
      <alignment vertical="center" shrinkToFit="1"/>
    </xf>
    <xf numFmtId="0" fontId="20" fillId="5" borderId="12" xfId="0" applyFont="1" applyFill="1" applyBorder="1" applyAlignment="1">
      <alignment vertical="center" shrinkToFit="1"/>
    </xf>
    <xf numFmtId="1" fontId="7" fillId="5" borderId="9" xfId="1" applyNumberFormat="1" applyFont="1" applyFill="1" applyBorder="1" applyAlignment="1">
      <alignment vertical="center" shrinkToFit="1"/>
    </xf>
    <xf numFmtId="0" fontId="20" fillId="5" borderId="14" xfId="0" applyFont="1" applyFill="1" applyBorder="1" applyAlignment="1">
      <alignment vertical="center" shrinkToFit="1"/>
    </xf>
    <xf numFmtId="41" fontId="5" fillId="5" borderId="0" xfId="3" applyFont="1" applyFill="1" applyBorder="1" applyAlignment="1">
      <alignment vertical="center"/>
    </xf>
    <xf numFmtId="0" fontId="0" fillId="5" borderId="8" xfId="0" applyFill="1" applyBorder="1">
      <alignment vertical="center"/>
    </xf>
    <xf numFmtId="0" fontId="0" fillId="5" borderId="1" xfId="0" applyFill="1" applyBorder="1">
      <alignment vertical="center"/>
    </xf>
    <xf numFmtId="0" fontId="36" fillId="5" borderId="8" xfId="0" applyFont="1" applyFill="1" applyBorder="1">
      <alignment vertical="center"/>
    </xf>
    <xf numFmtId="180" fontId="36" fillId="5" borderId="8" xfId="1" applyNumberFormat="1" applyFont="1" applyFill="1" applyBorder="1" applyAlignment="1">
      <alignment vertical="center" shrinkToFit="1"/>
    </xf>
    <xf numFmtId="1" fontId="47" fillId="5" borderId="1" xfId="1" applyNumberFormat="1" applyFont="1" applyFill="1" applyBorder="1" applyAlignment="1">
      <alignment vertical="center" shrinkToFit="1"/>
    </xf>
    <xf numFmtId="0" fontId="44" fillId="5" borderId="0" xfId="0" applyFont="1" applyFill="1" applyBorder="1" applyAlignment="1">
      <alignment vertical="center" shrinkToFit="1"/>
    </xf>
    <xf numFmtId="41" fontId="37" fillId="5" borderId="0" xfId="3" applyFont="1" applyFill="1" applyBorder="1">
      <alignment vertical="center"/>
    </xf>
    <xf numFmtId="41" fontId="37" fillId="5" borderId="0" xfId="3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 shrinkToFit="1"/>
    </xf>
    <xf numFmtId="41" fontId="37" fillId="5" borderId="0" xfId="3" applyFont="1" applyFill="1" applyBorder="1" applyAlignment="1">
      <alignment horizontal="center" vertical="center" shrinkToFit="1"/>
    </xf>
    <xf numFmtId="41" fontId="37" fillId="5" borderId="0" xfId="3" applyFont="1" applyFill="1" applyBorder="1" applyAlignment="1">
      <alignment vertical="center" shrinkToFit="1"/>
    </xf>
    <xf numFmtId="0" fontId="37" fillId="5" borderId="0" xfId="0" applyFont="1" applyFill="1" applyBorder="1" applyAlignment="1">
      <alignment vertical="center" shrinkToFit="1"/>
    </xf>
    <xf numFmtId="41" fontId="36" fillId="5" borderId="8" xfId="3" applyFont="1" applyFill="1" applyBorder="1">
      <alignment vertical="center"/>
    </xf>
    <xf numFmtId="0" fontId="36" fillId="5" borderId="12" xfId="0" applyFont="1" applyFill="1" applyBorder="1" applyAlignment="1">
      <alignment vertical="center" shrinkToFit="1"/>
    </xf>
    <xf numFmtId="0" fontId="0" fillId="5" borderId="9" xfId="0" applyFill="1" applyBorder="1">
      <alignment vertical="center"/>
    </xf>
    <xf numFmtId="176" fontId="13" fillId="5" borderId="12" xfId="0" applyNumberFormat="1" applyFont="1" applyFill="1" applyBorder="1" applyAlignment="1">
      <alignment vertical="center" shrinkToFit="1"/>
    </xf>
    <xf numFmtId="176" fontId="5" fillId="5" borderId="5" xfId="3" applyNumberFormat="1" applyFont="1" applyFill="1" applyBorder="1" applyAlignment="1">
      <alignment vertical="center" shrinkToFit="1"/>
    </xf>
    <xf numFmtId="41" fontId="13" fillId="5" borderId="1" xfId="0" applyNumberFormat="1" applyFont="1" applyFill="1" applyBorder="1">
      <alignment vertical="center"/>
    </xf>
    <xf numFmtId="0" fontId="20" fillId="5" borderId="12" xfId="0" applyFont="1" applyFill="1" applyBorder="1" applyAlignment="1">
      <alignment vertical="center"/>
    </xf>
    <xf numFmtId="176" fontId="5" fillId="5" borderId="0" xfId="3" applyNumberFormat="1" applyFont="1" applyFill="1" applyBorder="1" applyAlignment="1">
      <alignment vertical="center" shrinkToFit="1"/>
    </xf>
    <xf numFmtId="0" fontId="37" fillId="5" borderId="12" xfId="0" applyFont="1" applyFill="1" applyBorder="1">
      <alignment vertical="center"/>
    </xf>
    <xf numFmtId="0" fontId="0" fillId="5" borderId="0" xfId="0" applyFill="1" applyBorder="1">
      <alignment vertical="center"/>
    </xf>
    <xf numFmtId="41" fontId="5" fillId="5" borderId="2" xfId="3" applyFont="1" applyFill="1" applyBorder="1" applyAlignment="1">
      <alignment vertical="center"/>
    </xf>
    <xf numFmtId="0" fontId="0" fillId="5" borderId="2" xfId="0" applyFill="1" applyBorder="1">
      <alignment vertical="center"/>
    </xf>
    <xf numFmtId="0" fontId="5" fillId="5" borderId="8" xfId="0" applyFont="1" applyFill="1" applyBorder="1">
      <alignment vertical="center"/>
    </xf>
    <xf numFmtId="176" fontId="36" fillId="5" borderId="8" xfId="0" applyNumberFormat="1" applyFont="1" applyFill="1" applyBorder="1">
      <alignment vertical="center"/>
    </xf>
    <xf numFmtId="0" fontId="37" fillId="5" borderId="8" xfId="0" applyFont="1" applyFill="1" applyBorder="1" applyAlignment="1">
      <alignment horizontal="center" vertical="center"/>
    </xf>
    <xf numFmtId="180" fontId="36" fillId="5" borderId="7" xfId="1" applyNumberFormat="1" applyFont="1" applyFill="1" applyBorder="1" applyAlignment="1">
      <alignment vertical="center" shrinkToFit="1"/>
    </xf>
    <xf numFmtId="180" fontId="36" fillId="5" borderId="9" xfId="1" applyNumberFormat="1" applyFont="1" applyFill="1" applyBorder="1" applyAlignment="1">
      <alignment vertical="center" shrinkToFit="1"/>
    </xf>
    <xf numFmtId="1" fontId="47" fillId="5" borderId="13" xfId="1" applyNumberFormat="1" applyFont="1" applyFill="1" applyBorder="1" applyAlignment="1">
      <alignment vertical="center" shrinkToFit="1"/>
    </xf>
    <xf numFmtId="41" fontId="37" fillId="5" borderId="2" xfId="3" applyFont="1" applyFill="1" applyBorder="1">
      <alignment vertical="center"/>
    </xf>
    <xf numFmtId="41" fontId="37" fillId="5" borderId="2" xfId="3" applyFont="1" applyFill="1" applyBorder="1" applyAlignment="1">
      <alignment horizontal="center" vertical="center"/>
    </xf>
    <xf numFmtId="0" fontId="37" fillId="5" borderId="2" xfId="0" applyFont="1" applyFill="1" applyBorder="1" applyAlignment="1">
      <alignment horizontal="center" vertical="center" shrinkToFit="1"/>
    </xf>
    <xf numFmtId="41" fontId="37" fillId="5" borderId="2" xfId="3" applyFont="1" applyFill="1" applyBorder="1" applyAlignment="1">
      <alignment horizontal="center" vertical="center" shrinkToFit="1"/>
    </xf>
    <xf numFmtId="41" fontId="37" fillId="5" borderId="2" xfId="3" applyFont="1" applyFill="1" applyBorder="1" applyAlignment="1">
      <alignment vertical="center" shrinkToFit="1"/>
    </xf>
    <xf numFmtId="0" fontId="37" fillId="5" borderId="2" xfId="0" applyFont="1" applyFill="1" applyBorder="1" applyAlignment="1">
      <alignment vertical="center" shrinkToFit="1"/>
    </xf>
    <xf numFmtId="0" fontId="5" fillId="5" borderId="2" xfId="0" applyFont="1" applyFill="1" applyBorder="1" applyAlignment="1">
      <alignment horizontal="center" vertical="center"/>
    </xf>
    <xf numFmtId="176" fontId="36" fillId="5" borderId="11" xfId="0" applyNumberFormat="1" applyFont="1" applyFill="1" applyBorder="1" applyAlignment="1">
      <alignment vertical="center" shrinkToFit="1"/>
    </xf>
    <xf numFmtId="41" fontId="36" fillId="5" borderId="9" xfId="3" applyFont="1" applyFill="1" applyBorder="1">
      <alignment vertical="center"/>
    </xf>
    <xf numFmtId="176" fontId="36" fillId="5" borderId="12" xfId="0" applyNumberFormat="1" applyFont="1" applyFill="1" applyBorder="1" applyAlignment="1">
      <alignment vertical="center" shrinkToFit="1"/>
    </xf>
    <xf numFmtId="179" fontId="5" fillId="0" borderId="0" xfId="3" applyNumberFormat="1" applyFont="1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48" fillId="5" borderId="8" xfId="0" applyFont="1" applyFill="1" applyBorder="1" applyAlignment="1">
      <alignment horizontal="center" vertical="center" shrinkToFit="1"/>
    </xf>
    <xf numFmtId="0" fontId="0" fillId="0" borderId="40" xfId="0" applyBorder="1">
      <alignment vertical="center"/>
    </xf>
    <xf numFmtId="0" fontId="48" fillId="5" borderId="9" xfId="0" applyFont="1" applyFill="1" applyBorder="1" applyAlignment="1">
      <alignment horizontal="center" vertical="center" shrinkToFit="1"/>
    </xf>
    <xf numFmtId="0" fontId="20" fillId="5" borderId="8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 shrinkToFit="1"/>
    </xf>
    <xf numFmtId="0" fontId="20" fillId="5" borderId="7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 wrapText="1" shrinkToFit="1"/>
    </xf>
    <xf numFmtId="0" fontId="5" fillId="5" borderId="8" xfId="5" applyFont="1" applyFill="1" applyBorder="1" applyAlignment="1">
      <alignment horizontal="center" vertical="center" shrinkToFit="1"/>
    </xf>
    <xf numFmtId="0" fontId="5" fillId="5" borderId="9" xfId="5" applyFont="1" applyFill="1" applyBorder="1" applyAlignment="1">
      <alignment horizontal="center" vertical="center" shrinkToFit="1"/>
    </xf>
    <xf numFmtId="0" fontId="20" fillId="5" borderId="8" xfId="5" applyFont="1" applyFill="1" applyBorder="1" applyAlignment="1">
      <alignment horizontal="center" vertical="center"/>
    </xf>
    <xf numFmtId="41" fontId="5" fillId="0" borderId="2" xfId="4" applyFont="1" applyBorder="1" applyAlignment="1">
      <alignment vertical="center"/>
    </xf>
    <xf numFmtId="181" fontId="4" fillId="0" borderId="8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176" fontId="4" fillId="0" borderId="0" xfId="0" applyNumberFormat="1" applyFont="1" applyFill="1" applyBorder="1">
      <alignment vertical="center"/>
    </xf>
    <xf numFmtId="0" fontId="5" fillId="0" borderId="9" xfId="0" applyFont="1" applyFill="1" applyBorder="1">
      <alignment vertical="center"/>
    </xf>
    <xf numFmtId="181" fontId="0" fillId="0" borderId="12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 shrinkToFit="1"/>
    </xf>
    <xf numFmtId="176" fontId="0" fillId="0" borderId="0" xfId="0" applyNumberFormat="1" applyFill="1" applyBorder="1">
      <alignment vertical="center"/>
    </xf>
    <xf numFmtId="0" fontId="0" fillId="0" borderId="9" xfId="0" applyFill="1" applyBorder="1" applyAlignment="1">
      <alignment horizontal="center" vertical="center"/>
    </xf>
    <xf numFmtId="181" fontId="4" fillId="0" borderId="12" xfId="0" applyNumberFormat="1" applyFont="1" applyFill="1" applyBorder="1">
      <alignment vertical="center"/>
    </xf>
    <xf numFmtId="0" fontId="4" fillId="0" borderId="1" xfId="0" applyFont="1" applyFill="1" applyBorder="1">
      <alignment vertical="center"/>
    </xf>
    <xf numFmtId="181" fontId="4" fillId="0" borderId="8" xfId="0" applyNumberFormat="1" applyFont="1" applyFill="1" applyBorder="1">
      <alignment vertical="center"/>
    </xf>
    <xf numFmtId="176" fontId="3" fillId="0" borderId="0" xfId="5" applyNumberFormat="1" applyFill="1" applyBorder="1">
      <alignment vertical="center"/>
    </xf>
    <xf numFmtId="0" fontId="3" fillId="0" borderId="0" xfId="5" applyFill="1" applyBorder="1">
      <alignment vertical="center"/>
    </xf>
    <xf numFmtId="181" fontId="0" fillId="0" borderId="8" xfId="0" applyNumberFormat="1" applyFill="1" applyBorder="1">
      <alignment vertical="center"/>
    </xf>
    <xf numFmtId="0" fontId="7" fillId="0" borderId="8" xfId="0" applyFont="1" applyFill="1" applyBorder="1">
      <alignment vertical="center"/>
    </xf>
    <xf numFmtId="41" fontId="3" fillId="0" borderId="0" xfId="3" applyFont="1" applyFill="1" applyBorder="1" applyAlignment="1">
      <alignment vertical="center" shrinkToFit="1"/>
    </xf>
    <xf numFmtId="41" fontId="3" fillId="0" borderId="0" xfId="3" applyFont="1" applyFill="1" applyBorder="1">
      <alignment vertical="center"/>
    </xf>
    <xf numFmtId="0" fontId="7" fillId="0" borderId="9" xfId="0" applyFont="1" applyFill="1" applyBorder="1">
      <alignment vertical="center"/>
    </xf>
    <xf numFmtId="181" fontId="27" fillId="0" borderId="12" xfId="0" applyNumberFormat="1" applyFont="1" applyFill="1" applyBorder="1">
      <alignment vertical="center"/>
    </xf>
    <xf numFmtId="0" fontId="18" fillId="0" borderId="8" xfId="0" applyFont="1" applyFill="1" applyBorder="1" applyAlignment="1">
      <alignment horizontal="center" vertical="center"/>
    </xf>
    <xf numFmtId="0" fontId="27" fillId="0" borderId="8" xfId="0" applyFont="1" applyFill="1" applyBorder="1">
      <alignment vertical="center"/>
    </xf>
    <xf numFmtId="0" fontId="25" fillId="0" borderId="1" xfId="0" applyFont="1" applyFill="1" applyBorder="1" applyAlignment="1">
      <alignment horizontal="center" vertical="center"/>
    </xf>
    <xf numFmtId="0" fontId="32" fillId="0" borderId="7" xfId="0" quotePrefix="1" applyFont="1" applyFill="1" applyBorder="1">
      <alignment vertical="center"/>
    </xf>
    <xf numFmtId="0" fontId="25" fillId="0" borderId="7" xfId="0" applyFont="1" applyFill="1" applyBorder="1" applyAlignment="1">
      <alignment horizontal="center" vertical="center" shrinkToFit="1"/>
    </xf>
    <xf numFmtId="191" fontId="32" fillId="0" borderId="7" xfId="1" applyNumberFormat="1" applyFont="1" applyFill="1" applyBorder="1" applyAlignment="1">
      <alignment vertical="center" shrinkToFit="1"/>
    </xf>
    <xf numFmtId="0" fontId="29" fillId="0" borderId="7" xfId="0" applyFont="1" applyFill="1" applyBorder="1">
      <alignment vertical="center"/>
    </xf>
    <xf numFmtId="0" fontId="27" fillId="0" borderId="0" xfId="0" applyFont="1" applyFill="1" applyBorder="1">
      <alignment vertical="center"/>
    </xf>
    <xf numFmtId="0" fontId="32" fillId="0" borderId="8" xfId="0" applyFont="1" applyFill="1" applyBorder="1">
      <alignment vertical="center"/>
    </xf>
    <xf numFmtId="0" fontId="25" fillId="0" borderId="8" xfId="0" applyFont="1" applyFill="1" applyBorder="1" applyAlignment="1">
      <alignment horizontal="center" vertical="center" shrinkToFit="1"/>
    </xf>
    <xf numFmtId="41" fontId="28" fillId="0" borderId="8" xfId="0" applyNumberFormat="1" applyFont="1" applyFill="1" applyBorder="1" applyAlignment="1">
      <alignment horizontal="right" vertical="center"/>
    </xf>
    <xf numFmtId="41" fontId="28" fillId="0" borderId="8" xfId="0" applyNumberFormat="1" applyFont="1" applyFill="1" applyBorder="1">
      <alignment vertical="center"/>
    </xf>
    <xf numFmtId="176" fontId="28" fillId="0" borderId="1" xfId="0" applyNumberFormat="1" applyFont="1" applyFill="1" applyBorder="1" applyAlignment="1">
      <alignment vertical="center" shrinkToFit="1"/>
    </xf>
    <xf numFmtId="180" fontId="28" fillId="0" borderId="8" xfId="1" applyNumberFormat="1" applyFont="1" applyFill="1" applyBorder="1" applyAlignment="1">
      <alignment vertical="center" shrinkToFit="1"/>
    </xf>
    <xf numFmtId="191" fontId="32" fillId="0" borderId="8" xfId="1" applyNumberFormat="1" applyFont="1" applyFill="1" applyBorder="1" applyAlignment="1">
      <alignment vertical="center" shrinkToFit="1"/>
    </xf>
    <xf numFmtId="0" fontId="29" fillId="0" borderId="0" xfId="0" applyFont="1" applyFill="1" applyBorder="1">
      <alignment vertical="center"/>
    </xf>
    <xf numFmtId="0" fontId="18" fillId="0" borderId="9" xfId="0" applyFont="1" applyFill="1" applyBorder="1" applyAlignment="1">
      <alignment horizontal="center" vertical="center"/>
    </xf>
    <xf numFmtId="0" fontId="27" fillId="0" borderId="9" xfId="0" applyFont="1" applyFill="1" applyBorder="1">
      <alignment vertical="center"/>
    </xf>
    <xf numFmtId="0" fontId="32" fillId="0" borderId="9" xfId="0" applyFont="1" applyFill="1" applyBorder="1">
      <alignment vertical="center"/>
    </xf>
    <xf numFmtId="0" fontId="25" fillId="0" borderId="9" xfId="0" applyFont="1" applyFill="1" applyBorder="1" applyAlignment="1">
      <alignment horizontal="center" vertical="center" shrinkToFit="1"/>
    </xf>
    <xf numFmtId="41" fontId="28" fillId="0" borderId="9" xfId="0" applyNumberFormat="1" applyFont="1" applyFill="1" applyBorder="1" applyAlignment="1">
      <alignment horizontal="right" vertical="center"/>
    </xf>
    <xf numFmtId="41" fontId="28" fillId="0" borderId="9" xfId="0" applyNumberFormat="1" applyFont="1" applyFill="1" applyBorder="1">
      <alignment vertical="center"/>
    </xf>
    <xf numFmtId="176" fontId="28" fillId="0" borderId="13" xfId="0" applyNumberFormat="1" applyFont="1" applyFill="1" applyBorder="1" applyAlignment="1">
      <alignment vertical="center" shrinkToFit="1"/>
    </xf>
    <xf numFmtId="180" fontId="28" fillId="0" borderId="9" xfId="1" applyNumberFormat="1" applyFont="1" applyFill="1" applyBorder="1" applyAlignment="1">
      <alignment vertical="center" shrinkToFit="1"/>
    </xf>
    <xf numFmtId="191" fontId="32" fillId="0" borderId="9" xfId="1" applyNumberFormat="1" applyFont="1" applyFill="1" applyBorder="1" applyAlignment="1">
      <alignment vertical="center" shrinkToFit="1"/>
    </xf>
    <xf numFmtId="0" fontId="29" fillId="0" borderId="7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41" fontId="28" fillId="0" borderId="7" xfId="3" applyFont="1" applyFill="1" applyBorder="1">
      <alignment vertical="center"/>
    </xf>
    <xf numFmtId="180" fontId="28" fillId="0" borderId="4" xfId="1" applyNumberFormat="1" applyFont="1" applyFill="1" applyBorder="1" applyAlignment="1">
      <alignment vertical="center" shrinkToFit="1"/>
    </xf>
    <xf numFmtId="1" fontId="32" fillId="0" borderId="4" xfId="1" applyNumberFormat="1" applyFont="1" applyFill="1" applyBorder="1" applyAlignment="1">
      <alignment vertical="center" shrinkToFit="1"/>
    </xf>
    <xf numFmtId="0" fontId="29" fillId="0" borderId="4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41" fontId="29" fillId="0" borderId="6" xfId="3" applyFont="1" applyFill="1" applyBorder="1" applyAlignment="1">
      <alignment vertical="center" shrinkToFit="1"/>
    </xf>
    <xf numFmtId="41" fontId="29" fillId="0" borderId="6" xfId="3" applyFont="1" applyFill="1" applyBorder="1" applyAlignment="1">
      <alignment vertical="center"/>
    </xf>
    <xf numFmtId="0" fontId="29" fillId="0" borderId="6" xfId="0" applyFont="1" applyFill="1" applyBorder="1" applyAlignment="1">
      <alignment horizontal="center" vertical="center"/>
    </xf>
    <xf numFmtId="178" fontId="29" fillId="0" borderId="6" xfId="3" applyNumberFormat="1" applyFont="1" applyFill="1" applyBorder="1" applyAlignment="1">
      <alignment vertical="center" shrinkToFit="1"/>
    </xf>
    <xf numFmtId="41" fontId="29" fillId="0" borderId="6" xfId="3" applyFont="1" applyFill="1" applyBorder="1" applyAlignment="1">
      <alignment horizontal="center" vertical="center"/>
    </xf>
    <xf numFmtId="41" fontId="18" fillId="0" borderId="6" xfId="3" applyFont="1" applyFill="1" applyBorder="1" applyAlignment="1">
      <alignment vertical="center" shrinkToFit="1"/>
    </xf>
    <xf numFmtId="41" fontId="29" fillId="0" borderId="6" xfId="3" applyFont="1" applyFill="1" applyBorder="1" applyAlignment="1">
      <alignment horizontal="right" vertical="center"/>
    </xf>
    <xf numFmtId="41" fontId="28" fillId="0" borderId="18" xfId="3" applyFont="1" applyFill="1" applyBorder="1" applyAlignment="1">
      <alignment vertical="center" shrinkToFit="1"/>
    </xf>
    <xf numFmtId="0" fontId="25" fillId="0" borderId="1" xfId="0" applyFont="1" applyFill="1" applyBorder="1" applyAlignment="1">
      <alignment horizontal="center" vertical="center" shrinkToFit="1"/>
    </xf>
    <xf numFmtId="191" fontId="32" fillId="0" borderId="5" xfId="1" applyNumberFormat="1" applyFont="1" applyFill="1" applyBorder="1" applyAlignment="1">
      <alignment vertical="center" shrinkToFit="1"/>
    </xf>
    <xf numFmtId="191" fontId="32" fillId="0" borderId="0" xfId="1" applyNumberFormat="1" applyFont="1" applyFill="1" applyBorder="1" applyAlignment="1">
      <alignment vertical="center" shrinkToFit="1"/>
    </xf>
    <xf numFmtId="0" fontId="29" fillId="0" borderId="8" xfId="0" applyFont="1" applyFill="1" applyBorder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9" fillId="0" borderId="9" xfId="0" applyFont="1" applyFill="1" applyBorder="1">
      <alignment vertical="center"/>
    </xf>
    <xf numFmtId="0" fontId="32" fillId="0" borderId="1" xfId="0" quotePrefix="1" applyFont="1" applyFill="1" applyBorder="1">
      <alignment vertical="center"/>
    </xf>
    <xf numFmtId="41" fontId="28" fillId="0" borderId="8" xfId="0" applyNumberFormat="1" applyFont="1" applyFill="1" applyBorder="1" applyAlignment="1">
      <alignment horizontal="right" vertical="center" shrinkToFit="1"/>
    </xf>
    <xf numFmtId="0" fontId="29" fillId="0" borderId="1" xfId="0" applyFont="1" applyFill="1" applyBorder="1">
      <alignment vertical="center"/>
    </xf>
    <xf numFmtId="0" fontId="32" fillId="0" borderId="1" xfId="0" applyFont="1" applyFill="1" applyBorder="1">
      <alignment vertical="center"/>
    </xf>
    <xf numFmtId="0" fontId="27" fillId="0" borderId="0" xfId="0" applyFont="1" applyBorder="1">
      <alignment vertical="center"/>
    </xf>
    <xf numFmtId="0" fontId="18" fillId="0" borderId="0" xfId="0" applyFont="1" applyBorder="1">
      <alignment vertical="center"/>
    </xf>
    <xf numFmtId="176" fontId="28" fillId="0" borderId="9" xfId="0" applyNumberFormat="1" applyFont="1" applyFill="1" applyBorder="1" applyAlignment="1">
      <alignment vertical="center" shrinkToFit="1"/>
    </xf>
    <xf numFmtId="181" fontId="27" fillId="0" borderId="12" xfId="0" applyNumberFormat="1" applyFont="1" applyBorder="1">
      <alignment vertical="center"/>
    </xf>
    <xf numFmtId="176" fontId="5" fillId="0" borderId="0" xfId="3" applyNumberFormat="1" applyFont="1" applyFill="1" applyBorder="1" applyAlignment="1">
      <alignment vertical="center" shrinkToFit="1"/>
    </xf>
    <xf numFmtId="176" fontId="5" fillId="0" borderId="14" xfId="0" applyNumberFormat="1" applyFont="1" applyBorder="1">
      <alignment vertical="center"/>
    </xf>
    <xf numFmtId="0" fontId="5" fillId="0" borderId="12" xfId="0" applyFont="1" applyBorder="1">
      <alignment vertical="center"/>
    </xf>
    <xf numFmtId="0" fontId="5" fillId="5" borderId="2" xfId="0" applyFont="1" applyFill="1" applyBorder="1" applyAlignment="1">
      <alignment horizontal="right" vertical="center"/>
    </xf>
    <xf numFmtId="41" fontId="13" fillId="5" borderId="1" xfId="0" applyNumberFormat="1" applyFont="1" applyFill="1" applyBorder="1" applyAlignment="1">
      <alignment vertical="center" shrinkToFit="1"/>
    </xf>
    <xf numFmtId="0" fontId="20" fillId="5" borderId="11" xfId="0" applyFont="1" applyFill="1" applyBorder="1">
      <alignment vertical="center"/>
    </xf>
    <xf numFmtId="41" fontId="4" fillId="5" borderId="5" xfId="3" applyFont="1" applyFill="1" applyBorder="1" applyAlignment="1">
      <alignment vertical="center" shrinkToFit="1"/>
    </xf>
    <xf numFmtId="176" fontId="5" fillId="5" borderId="2" xfId="3" applyNumberFormat="1" applyFont="1" applyFill="1" applyBorder="1" applyAlignment="1">
      <alignment vertical="center" shrinkToFit="1"/>
    </xf>
    <xf numFmtId="41" fontId="13" fillId="5" borderId="13" xfId="0" applyNumberFormat="1" applyFont="1" applyFill="1" applyBorder="1" applyAlignment="1">
      <alignment vertical="center" shrinkToFit="1"/>
    </xf>
    <xf numFmtId="41" fontId="6" fillId="6" borderId="3" xfId="0" applyNumberFormat="1" applyFont="1" applyFill="1" applyBorder="1">
      <alignment vertical="center"/>
    </xf>
    <xf numFmtId="176" fontId="14" fillId="6" borderId="3" xfId="3" applyNumberFormat="1" applyFont="1" applyFill="1" applyBorder="1" applyAlignment="1">
      <alignment vertical="center" shrinkToFit="1"/>
    </xf>
    <xf numFmtId="0" fontId="5" fillId="5" borderId="0" xfId="3" applyNumberFormat="1" applyFont="1" applyFill="1" applyBorder="1" applyAlignment="1">
      <alignment horizontal="center" vertical="center" shrinkToFit="1"/>
    </xf>
    <xf numFmtId="0" fontId="32" fillId="0" borderId="8" xfId="0" quotePrefix="1" applyFont="1" applyFill="1" applyBorder="1">
      <alignment vertical="center"/>
    </xf>
    <xf numFmtId="0" fontId="20" fillId="0" borderId="4" xfId="0" applyFont="1" applyFill="1" applyBorder="1" applyAlignment="1">
      <alignment horizontal="center" vertical="center" shrinkToFit="1"/>
    </xf>
    <xf numFmtId="0" fontId="25" fillId="5" borderId="8" xfId="0" applyFont="1" applyFill="1" applyBorder="1" applyAlignment="1">
      <alignment horizontal="center" vertical="center" shrinkToFit="1"/>
    </xf>
    <xf numFmtId="179" fontId="5" fillId="0" borderId="13" xfId="0" applyNumberFormat="1" applyFont="1" applyBorder="1">
      <alignment vertical="center"/>
    </xf>
    <xf numFmtId="176" fontId="4" fillId="0" borderId="1" xfId="4" applyNumberFormat="1" applyFont="1" applyFill="1" applyBorder="1">
      <alignment vertical="center"/>
    </xf>
    <xf numFmtId="176" fontId="4" fillId="0" borderId="13" xfId="4" applyNumberFormat="1" applyFont="1" applyFill="1" applyBorder="1">
      <alignment vertical="center"/>
    </xf>
    <xf numFmtId="41" fontId="5" fillId="0" borderId="1" xfId="5" applyNumberFormat="1" applyFont="1" applyBorder="1">
      <alignment vertical="center"/>
    </xf>
    <xf numFmtId="41" fontId="5" fillId="0" borderId="13" xfId="5" applyNumberFormat="1" applyFont="1" applyBorder="1">
      <alignment vertical="center"/>
    </xf>
    <xf numFmtId="41" fontId="13" fillId="0" borderId="13" xfId="3" applyFont="1" applyBorder="1" applyAlignment="1">
      <alignment vertical="center" shrinkToFit="1"/>
    </xf>
    <xf numFmtId="179" fontId="5" fillId="0" borderId="1" xfId="3" applyNumberFormat="1" applyFont="1" applyBorder="1">
      <alignment vertical="center"/>
    </xf>
    <xf numFmtId="179" fontId="5" fillId="0" borderId="13" xfId="3" applyNumberFormat="1" applyFont="1" applyBorder="1">
      <alignment vertical="center"/>
    </xf>
    <xf numFmtId="179" fontId="5" fillId="0" borderId="1" xfId="0" applyNumberFormat="1" applyFont="1" applyBorder="1">
      <alignment vertical="center"/>
    </xf>
    <xf numFmtId="179" fontId="5" fillId="0" borderId="1" xfId="3" applyNumberFormat="1" applyFont="1" applyFill="1" applyBorder="1">
      <alignment vertical="center"/>
    </xf>
    <xf numFmtId="179" fontId="5" fillId="0" borderId="13" xfId="3" applyNumberFormat="1" applyFont="1" applyFill="1" applyBorder="1">
      <alignment vertical="center"/>
    </xf>
    <xf numFmtId="41" fontId="36" fillId="0" borderId="1" xfId="0" applyNumberFormat="1" applyFont="1" applyFill="1" applyBorder="1" applyAlignment="1">
      <alignment vertical="center" shrinkToFit="1"/>
    </xf>
    <xf numFmtId="41" fontId="36" fillId="0" borderId="13" xfId="0" applyNumberFormat="1" applyFont="1" applyFill="1" applyBorder="1" applyAlignment="1">
      <alignment vertical="center" shrinkToFit="1"/>
    </xf>
    <xf numFmtId="179" fontId="5" fillId="0" borderId="1" xfId="0" applyNumberFormat="1" applyFont="1" applyFill="1" applyBorder="1">
      <alignment vertical="center"/>
    </xf>
    <xf numFmtId="180" fontId="4" fillId="0" borderId="10" xfId="0" applyNumberFormat="1" applyFont="1" applyBorder="1" applyAlignment="1" applyProtection="1">
      <alignment horizontal="right" vertical="center" shrinkToFit="1"/>
    </xf>
    <xf numFmtId="180" fontId="9" fillId="0" borderId="9" xfId="0" applyNumberFormat="1" applyFont="1" applyBorder="1" applyAlignment="1">
      <alignment horizontal="right" vertical="center" shrinkToFit="1"/>
    </xf>
    <xf numFmtId="180" fontId="9" fillId="0" borderId="4" xfId="0" applyNumberFormat="1" applyFont="1" applyBorder="1" applyAlignment="1">
      <alignment horizontal="right" vertical="center" shrinkToFit="1"/>
    </xf>
    <xf numFmtId="0" fontId="13" fillId="0" borderId="1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1" fontId="5" fillId="0" borderId="2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80" fontId="4" fillId="0" borderId="13" xfId="0" applyNumberFormat="1" applyFont="1" applyBorder="1" applyAlignment="1">
      <alignment vertical="center" shrinkToFit="1"/>
    </xf>
    <xf numFmtId="0" fontId="13" fillId="0" borderId="1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76" fontId="9" fillId="0" borderId="1" xfId="3" applyNumberFormat="1" applyFont="1" applyFill="1" applyBorder="1">
      <alignment vertical="center"/>
    </xf>
    <xf numFmtId="0" fontId="5" fillId="0" borderId="14" xfId="0" applyFont="1" applyBorder="1" applyAlignment="1">
      <alignment horizontal="center" vertical="center" shrinkToFit="1"/>
    </xf>
    <xf numFmtId="41" fontId="5" fillId="0" borderId="14" xfId="0" applyNumberFormat="1" applyFont="1" applyBorder="1">
      <alignment vertical="center"/>
    </xf>
    <xf numFmtId="180" fontId="4" fillId="0" borderId="9" xfId="1" applyNumberFormat="1" applyFont="1" applyBorder="1" applyAlignment="1">
      <alignment horizontal="right" vertical="center"/>
    </xf>
    <xf numFmtId="176" fontId="4" fillId="0" borderId="13" xfId="3" applyNumberFormat="1" applyFont="1" applyBorder="1" applyAlignment="1">
      <alignment horizontal="right" vertical="center"/>
    </xf>
    <xf numFmtId="0" fontId="4" fillId="0" borderId="2" xfId="3" applyNumberFormat="1" applyFont="1" applyBorder="1" applyAlignment="1">
      <alignment horizontal="center" vertical="center" shrinkToFit="1"/>
    </xf>
    <xf numFmtId="41" fontId="6" fillId="0" borderId="9" xfId="3" applyFont="1" applyBorder="1">
      <alignment vertical="center"/>
    </xf>
    <xf numFmtId="180" fontId="6" fillId="0" borderId="9" xfId="1" applyNumberFormat="1" applyFont="1" applyBorder="1" applyAlignment="1">
      <alignment vertical="center" shrinkToFit="1"/>
    </xf>
    <xf numFmtId="181" fontId="9" fillId="0" borderId="12" xfId="0" quotePrefix="1" applyNumberFormat="1" applyFont="1" applyBorder="1" applyAlignment="1">
      <alignment vertical="center" shrinkToFit="1"/>
    </xf>
    <xf numFmtId="41" fontId="28" fillId="5" borderId="8" xfId="0" quotePrefix="1" applyNumberFormat="1" applyFont="1" applyFill="1" applyBorder="1" applyAlignment="1">
      <alignment horizontal="right" vertical="center"/>
    </xf>
    <xf numFmtId="0" fontId="32" fillId="0" borderId="13" xfId="0" applyFont="1" applyFill="1" applyBorder="1">
      <alignment vertical="center"/>
    </xf>
    <xf numFmtId="41" fontId="28" fillId="0" borderId="13" xfId="0" applyNumberFormat="1" applyFont="1" applyFill="1" applyBorder="1">
      <alignment vertical="center"/>
    </xf>
    <xf numFmtId="0" fontId="29" fillId="0" borderId="13" xfId="0" applyFont="1" applyFill="1" applyBorder="1">
      <alignment vertical="center"/>
    </xf>
    <xf numFmtId="0" fontId="20" fillId="0" borderId="8" xfId="0" applyFont="1" applyFill="1" applyBorder="1" applyAlignment="1">
      <alignment horizontal="center" vertical="center" wrapText="1" shrinkToFit="1"/>
    </xf>
    <xf numFmtId="176" fontId="36" fillId="5" borderId="9" xfId="0" applyNumberFormat="1" applyFont="1" applyFill="1" applyBorder="1">
      <alignment vertical="center"/>
    </xf>
    <xf numFmtId="0" fontId="36" fillId="5" borderId="14" xfId="0" applyFont="1" applyFill="1" applyBorder="1" applyAlignment="1">
      <alignment vertical="center" shrinkToFit="1"/>
    </xf>
    <xf numFmtId="0" fontId="37" fillId="5" borderId="9" xfId="0" applyFont="1" applyFill="1" applyBorder="1" applyAlignment="1">
      <alignment horizontal="center" vertical="center"/>
    </xf>
    <xf numFmtId="0" fontId="44" fillId="5" borderId="2" xfId="0" applyFont="1" applyFill="1" applyBorder="1" applyAlignment="1">
      <alignment vertical="center" shrinkToFit="1"/>
    </xf>
    <xf numFmtId="0" fontId="20" fillId="3" borderId="0" xfId="0" applyFont="1" applyFill="1" applyBorder="1" applyAlignment="1">
      <alignment vertical="center"/>
    </xf>
    <xf numFmtId="0" fontId="20" fillId="5" borderId="2" xfId="0" applyFont="1" applyFill="1" applyBorder="1" applyAlignment="1">
      <alignment vertical="center" wrapText="1" shrinkToFit="1"/>
    </xf>
    <xf numFmtId="0" fontId="5" fillId="5" borderId="2" xfId="3" applyNumberFormat="1" applyFont="1" applyFill="1" applyBorder="1" applyAlignment="1">
      <alignment horizontal="center" vertical="center"/>
    </xf>
    <xf numFmtId="179" fontId="5" fillId="5" borderId="13" xfId="3" applyNumberFormat="1" applyFont="1" applyFill="1" applyBorder="1">
      <alignment vertical="center"/>
    </xf>
    <xf numFmtId="0" fontId="5" fillId="5" borderId="0" xfId="3" applyNumberFormat="1" applyFont="1" applyFill="1" applyBorder="1" applyAlignment="1">
      <alignment horizontal="center" vertical="center"/>
    </xf>
    <xf numFmtId="41" fontId="37" fillId="0" borderId="0" xfId="3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8" xfId="0" quotePrefix="1" applyFont="1" applyFill="1" applyBorder="1" applyAlignment="1">
      <alignment horizontal="center" vertical="center"/>
    </xf>
    <xf numFmtId="41" fontId="4" fillId="0" borderId="6" xfId="3" applyFont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shrinkToFit="1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>
      <alignment vertical="center"/>
    </xf>
    <xf numFmtId="0" fontId="38" fillId="0" borderId="0" xfId="0" applyFont="1" applyFill="1" applyBorder="1">
      <alignment vertical="center"/>
    </xf>
    <xf numFmtId="0" fontId="38" fillId="0" borderId="0" xfId="0" applyFont="1" applyFill="1" applyBorder="1" applyAlignment="1">
      <alignment vertical="center" shrinkToFit="1"/>
    </xf>
    <xf numFmtId="0" fontId="20" fillId="0" borderId="2" xfId="0" applyFont="1" applyFill="1" applyBorder="1">
      <alignment vertical="center"/>
    </xf>
    <xf numFmtId="181" fontId="9" fillId="0" borderId="8" xfId="0" applyNumberFormat="1" applyFont="1" applyBorder="1" applyAlignment="1">
      <alignment vertical="center" shrinkToFit="1"/>
    </xf>
    <xf numFmtId="178" fontId="5" fillId="0" borderId="2" xfId="0" applyNumberFormat="1" applyFont="1" applyBorder="1" applyAlignment="1">
      <alignment horizontal="center" vertical="center" shrinkToFit="1"/>
    </xf>
    <xf numFmtId="41" fontId="5" fillId="0" borderId="9" xfId="4" applyFont="1" applyBorder="1">
      <alignment vertical="center"/>
    </xf>
    <xf numFmtId="0" fontId="20" fillId="0" borderId="1" xfId="0" applyFont="1" applyFill="1" applyBorder="1" applyAlignment="1">
      <alignment horizontal="center" vertical="center" shrinkToFit="1"/>
    </xf>
    <xf numFmtId="180" fontId="36" fillId="0" borderId="9" xfId="1" applyNumberFormat="1" applyFont="1" applyBorder="1" applyAlignment="1">
      <alignment vertical="center" shrinkToFit="1"/>
    </xf>
    <xf numFmtId="0" fontId="6" fillId="0" borderId="4" xfId="0" applyFont="1" applyBorder="1" applyAlignment="1" applyProtection="1">
      <alignment horizontal="center" vertical="center"/>
    </xf>
    <xf numFmtId="180" fontId="6" fillId="0" borderId="15" xfId="0" applyNumberFormat="1" applyFont="1" applyBorder="1" applyAlignment="1" applyProtection="1">
      <alignment horizontal="center" vertical="center"/>
    </xf>
    <xf numFmtId="176" fontId="5" fillId="0" borderId="18" xfId="0" applyNumberFormat="1" applyFont="1" applyBorder="1" applyAlignment="1">
      <alignment horizontal="right" vertical="center"/>
    </xf>
    <xf numFmtId="176" fontId="6" fillId="5" borderId="18" xfId="3" applyNumberFormat="1" applyFont="1" applyFill="1" applyBorder="1">
      <alignment vertical="center"/>
    </xf>
    <xf numFmtId="179" fontId="5" fillId="5" borderId="1" xfId="3" applyNumberFormat="1" applyFont="1" applyFill="1" applyBorder="1">
      <alignment vertical="center"/>
    </xf>
    <xf numFmtId="181" fontId="0" fillId="0" borderId="7" xfId="0" applyNumberFormat="1" applyBorder="1">
      <alignment vertical="center"/>
    </xf>
    <xf numFmtId="0" fontId="38" fillId="0" borderId="7" xfId="0" applyFont="1" applyBorder="1" applyAlignment="1">
      <alignment horizontal="center" vertical="center"/>
    </xf>
    <xf numFmtId="176" fontId="43" fillId="7" borderId="18" xfId="3" applyNumberFormat="1" applyFont="1" applyFill="1" applyBorder="1">
      <alignment vertical="center"/>
    </xf>
    <xf numFmtId="41" fontId="44" fillId="0" borderId="9" xfId="3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1" fontId="37" fillId="5" borderId="5" xfId="3" applyFont="1" applyFill="1" applyBorder="1">
      <alignment vertical="center"/>
    </xf>
    <xf numFmtId="41" fontId="37" fillId="5" borderId="5" xfId="3" applyFont="1" applyFill="1" applyBorder="1" applyAlignment="1">
      <alignment horizontal="center" vertical="center"/>
    </xf>
    <xf numFmtId="0" fontId="37" fillId="5" borderId="5" xfId="0" applyFont="1" applyFill="1" applyBorder="1" applyAlignment="1">
      <alignment horizontal="center" vertical="center" shrinkToFit="1"/>
    </xf>
    <xf numFmtId="41" fontId="37" fillId="5" borderId="5" xfId="3" applyFont="1" applyFill="1" applyBorder="1" applyAlignment="1">
      <alignment horizontal="center" vertical="center" shrinkToFit="1"/>
    </xf>
    <xf numFmtId="41" fontId="37" fillId="5" borderId="5" xfId="3" applyFont="1" applyFill="1" applyBorder="1" applyAlignment="1">
      <alignment vertical="center" shrinkToFit="1"/>
    </xf>
    <xf numFmtId="0" fontId="37" fillId="5" borderId="5" xfId="0" applyFont="1" applyFill="1" applyBorder="1" applyAlignment="1">
      <alignment vertical="center" shrinkToFit="1"/>
    </xf>
    <xf numFmtId="41" fontId="36" fillId="5" borderId="1" xfId="0" applyNumberFormat="1" applyFont="1" applyFill="1" applyBorder="1" applyAlignment="1">
      <alignment vertical="center" shrinkToFit="1"/>
    </xf>
    <xf numFmtId="41" fontId="36" fillId="5" borderId="13" xfId="0" applyNumberFormat="1" applyFont="1" applyFill="1" applyBorder="1" applyAlignment="1">
      <alignment vertical="center" shrinkToFit="1"/>
    </xf>
    <xf numFmtId="181" fontId="0" fillId="5" borderId="12" xfId="0" applyNumberFormat="1" applyFill="1" applyBorder="1">
      <alignment vertical="center"/>
    </xf>
    <xf numFmtId="0" fontId="20" fillId="5" borderId="0" xfId="0" applyFont="1" applyFill="1" applyBorder="1">
      <alignment vertical="center"/>
    </xf>
    <xf numFmtId="0" fontId="7" fillId="5" borderId="0" xfId="0" applyFont="1" applyFill="1" applyBorder="1">
      <alignment vertical="center"/>
    </xf>
    <xf numFmtId="176" fontId="9" fillId="0" borderId="9" xfId="0" applyNumberFormat="1" applyFont="1" applyBorder="1">
      <alignment vertical="center"/>
    </xf>
    <xf numFmtId="41" fontId="5" fillId="0" borderId="0" xfId="3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5" fillId="0" borderId="5" xfId="0" applyFont="1" applyFill="1" applyBorder="1">
      <alignment vertical="center"/>
    </xf>
    <xf numFmtId="0" fontId="35" fillId="0" borderId="0" xfId="0" applyFont="1" applyFill="1" applyBorder="1">
      <alignment vertical="center"/>
    </xf>
    <xf numFmtId="0" fontId="37" fillId="5" borderId="2" xfId="0" applyFont="1" applyFill="1" applyBorder="1" applyAlignment="1">
      <alignment horizontal="center" vertical="center"/>
    </xf>
    <xf numFmtId="0" fontId="35" fillId="0" borderId="12" xfId="0" applyFont="1" applyFill="1" applyBorder="1">
      <alignment vertical="center"/>
    </xf>
    <xf numFmtId="41" fontId="37" fillId="0" borderId="0" xfId="3" applyFont="1" applyFill="1" applyBorder="1">
      <alignment vertical="center"/>
    </xf>
    <xf numFmtId="0" fontId="44" fillId="0" borderId="12" xfId="0" applyFont="1" applyFill="1" applyBorder="1" applyAlignment="1">
      <alignment vertical="center" shrinkToFit="1"/>
    </xf>
    <xf numFmtId="0" fontId="44" fillId="0" borderId="11" xfId="0" applyFont="1" applyFill="1" applyBorder="1" applyAlignment="1">
      <alignment vertical="center" shrinkToFit="1"/>
    </xf>
    <xf numFmtId="41" fontId="37" fillId="0" borderId="5" xfId="3" applyFont="1" applyFill="1" applyBorder="1">
      <alignment vertical="center"/>
    </xf>
    <xf numFmtId="0" fontId="37" fillId="0" borderId="5" xfId="0" applyFont="1" applyFill="1" applyBorder="1" applyAlignment="1">
      <alignment horizontal="center" vertical="center" shrinkToFit="1"/>
    </xf>
    <xf numFmtId="41" fontId="37" fillId="0" borderId="5" xfId="3" applyFont="1" applyFill="1" applyBorder="1" applyAlignment="1">
      <alignment horizontal="center" vertical="center"/>
    </xf>
    <xf numFmtId="41" fontId="37" fillId="0" borderId="2" xfId="3" applyFont="1" applyFill="1" applyBorder="1">
      <alignment vertical="center"/>
    </xf>
    <xf numFmtId="0" fontId="37" fillId="0" borderId="2" xfId="0" applyFont="1" applyFill="1" applyBorder="1" applyAlignment="1">
      <alignment horizontal="center" vertical="center" shrinkToFit="1"/>
    </xf>
    <xf numFmtId="0" fontId="38" fillId="0" borderId="2" xfId="0" applyFont="1" applyFill="1" applyBorder="1">
      <alignment vertical="center"/>
    </xf>
    <xf numFmtId="0" fontId="37" fillId="3" borderId="0" xfId="0" applyFont="1" applyFill="1" applyBorder="1" applyAlignment="1">
      <alignment horizontal="center" vertical="center" shrinkToFit="1"/>
    </xf>
    <xf numFmtId="41" fontId="37" fillId="0" borderId="0" xfId="3" applyFont="1" applyFill="1" applyBorder="1" applyAlignment="1">
      <alignment horizontal="center" vertical="center" shrinkToFit="1"/>
    </xf>
    <xf numFmtId="176" fontId="9" fillId="7" borderId="18" xfId="3" applyNumberFormat="1" applyFont="1" applyFill="1" applyBorder="1">
      <alignment vertical="center"/>
    </xf>
    <xf numFmtId="176" fontId="6" fillId="7" borderId="3" xfId="3" applyNumberFormat="1" applyFont="1" applyFill="1" applyBorder="1">
      <alignment vertical="center"/>
    </xf>
    <xf numFmtId="179" fontId="6" fillId="7" borderId="13" xfId="0" applyNumberFormat="1" applyFont="1" applyFill="1" applyBorder="1">
      <alignment vertical="center"/>
    </xf>
    <xf numFmtId="176" fontId="6" fillId="7" borderId="3" xfId="4" applyNumberFormat="1" applyFont="1" applyFill="1" applyBorder="1">
      <alignment vertical="center"/>
    </xf>
    <xf numFmtId="176" fontId="6" fillId="7" borderId="3" xfId="0" applyNumberFormat="1" applyFont="1" applyFill="1" applyBorder="1">
      <alignment vertical="center"/>
    </xf>
    <xf numFmtId="176" fontId="6" fillId="7" borderId="13" xfId="3" applyNumberFormat="1" applyFont="1" applyFill="1" applyBorder="1">
      <alignment vertical="center"/>
    </xf>
    <xf numFmtId="176" fontId="6" fillId="7" borderId="18" xfId="3" applyNumberFormat="1" applyFont="1" applyFill="1" applyBorder="1">
      <alignment vertical="center"/>
    </xf>
    <xf numFmtId="176" fontId="9" fillId="7" borderId="3" xfId="3" applyNumberFormat="1" applyFont="1" applyFill="1" applyBorder="1">
      <alignment vertical="center"/>
    </xf>
    <xf numFmtId="176" fontId="6" fillId="7" borderId="3" xfId="3" applyNumberFormat="1" applyFont="1" applyFill="1" applyBorder="1" applyAlignment="1">
      <alignment horizontal="right" vertical="center"/>
    </xf>
    <xf numFmtId="176" fontId="6" fillId="7" borderId="13" xfId="3" applyNumberFormat="1" applyFont="1" applyFill="1" applyBorder="1" applyAlignment="1">
      <alignment horizontal="right" vertical="center"/>
    </xf>
    <xf numFmtId="41" fontId="6" fillId="7" borderId="1" xfId="3" applyFont="1" applyFill="1" applyBorder="1" applyAlignment="1">
      <alignment vertical="center"/>
    </xf>
    <xf numFmtId="176" fontId="6" fillId="7" borderId="3" xfId="3" applyNumberFormat="1" applyFont="1" applyFill="1" applyBorder="1" applyAlignment="1">
      <alignment vertical="center"/>
    </xf>
    <xf numFmtId="176" fontId="6" fillId="7" borderId="1" xfId="3" applyNumberFormat="1" applyFont="1" applyFill="1" applyBorder="1" applyAlignment="1">
      <alignment vertical="center"/>
    </xf>
    <xf numFmtId="41" fontId="6" fillId="7" borderId="18" xfId="0" applyNumberFormat="1" applyFont="1" applyFill="1" applyBorder="1">
      <alignment vertical="center"/>
    </xf>
    <xf numFmtId="41" fontId="6" fillId="7" borderId="3" xfId="3" applyFont="1" applyFill="1" applyBorder="1">
      <alignment vertical="center"/>
    </xf>
    <xf numFmtId="41" fontId="6" fillId="7" borderId="1" xfId="3" applyFont="1" applyFill="1" applyBorder="1">
      <alignment vertical="center"/>
    </xf>
    <xf numFmtId="176" fontId="6" fillId="7" borderId="18" xfId="3" applyNumberFormat="1" applyFont="1" applyFill="1" applyBorder="1" applyAlignment="1">
      <alignment vertical="center"/>
    </xf>
    <xf numFmtId="41" fontId="6" fillId="7" borderId="3" xfId="0" applyNumberFormat="1" applyFont="1" applyFill="1" applyBorder="1">
      <alignment vertical="center"/>
    </xf>
    <xf numFmtId="41" fontId="6" fillId="7" borderId="1" xfId="0" applyNumberFormat="1" applyFont="1" applyFill="1" applyBorder="1">
      <alignment vertical="center"/>
    </xf>
    <xf numFmtId="176" fontId="14" fillId="7" borderId="3" xfId="3" applyNumberFormat="1" applyFont="1" applyFill="1" applyBorder="1" applyAlignment="1">
      <alignment vertical="center" shrinkToFit="1"/>
    </xf>
    <xf numFmtId="41" fontId="40" fillId="7" borderId="3" xfId="0" applyNumberFormat="1" applyFont="1" applyFill="1" applyBorder="1" applyAlignment="1">
      <alignment vertical="center" shrinkToFit="1"/>
    </xf>
    <xf numFmtId="41" fontId="14" fillId="7" borderId="1" xfId="0" applyNumberFormat="1" applyFont="1" applyFill="1" applyBorder="1" applyAlignment="1">
      <alignment vertical="center" shrinkToFit="1"/>
    </xf>
    <xf numFmtId="41" fontId="40" fillId="7" borderId="1" xfId="0" applyNumberFormat="1" applyFont="1" applyFill="1" applyBorder="1" applyAlignment="1">
      <alignment vertical="center" shrinkToFit="1"/>
    </xf>
    <xf numFmtId="41" fontId="14" fillId="7" borderId="3" xfId="0" applyNumberFormat="1" applyFont="1" applyFill="1" applyBorder="1" applyAlignment="1">
      <alignment vertical="center" shrinkToFit="1"/>
    </xf>
    <xf numFmtId="176" fontId="14" fillId="7" borderId="1" xfId="3" applyNumberFormat="1" applyFont="1" applyFill="1" applyBorder="1" applyAlignment="1">
      <alignment vertical="center" shrinkToFit="1"/>
    </xf>
    <xf numFmtId="179" fontId="6" fillId="7" borderId="3" xfId="3" applyNumberFormat="1" applyFont="1" applyFill="1" applyBorder="1">
      <alignment vertical="center"/>
    </xf>
    <xf numFmtId="179" fontId="6" fillId="7" borderId="1" xfId="3" applyNumberFormat="1" applyFont="1" applyFill="1" applyBorder="1">
      <alignment vertical="center"/>
    </xf>
    <xf numFmtId="179" fontId="6" fillId="7" borderId="3" xfId="0" applyNumberFormat="1" applyFont="1" applyFill="1" applyBorder="1">
      <alignment vertical="center"/>
    </xf>
    <xf numFmtId="0" fontId="20" fillId="5" borderId="0" xfId="0" applyFont="1" applyFill="1" applyBorder="1" applyAlignment="1">
      <alignment vertical="center" wrapText="1" shrinkToFit="1"/>
    </xf>
    <xf numFmtId="179" fontId="5" fillId="5" borderId="0" xfId="0" applyNumberFormat="1" applyFont="1" applyFill="1" applyBorder="1" applyAlignment="1">
      <alignment vertical="center"/>
    </xf>
    <xf numFmtId="0" fontId="5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vertical="center" wrapText="1"/>
    </xf>
    <xf numFmtId="179" fontId="5" fillId="5" borderId="0" xfId="3" applyNumberFormat="1" applyFont="1" applyFill="1" applyBorder="1" applyAlignment="1">
      <alignment horizontal="right" vertical="center"/>
    </xf>
    <xf numFmtId="181" fontId="0" fillId="5" borderId="8" xfId="0" applyNumberFormat="1" applyFill="1" applyBorder="1">
      <alignment vertical="center"/>
    </xf>
    <xf numFmtId="0" fontId="20" fillId="5" borderId="8" xfId="0" applyFont="1" applyFill="1" applyBorder="1">
      <alignment vertical="center"/>
    </xf>
    <xf numFmtId="0" fontId="7" fillId="5" borderId="7" xfId="0" quotePrefix="1" applyFont="1" applyFill="1" applyBorder="1">
      <alignment vertical="center"/>
    </xf>
    <xf numFmtId="0" fontId="7" fillId="5" borderId="8" xfId="0" applyFont="1" applyFill="1" applyBorder="1">
      <alignment vertical="center"/>
    </xf>
    <xf numFmtId="0" fontId="5" fillId="5" borderId="7" xfId="0" applyFont="1" applyFill="1" applyBorder="1" applyAlignment="1">
      <alignment horizontal="center" vertical="center" shrinkToFit="1"/>
    </xf>
    <xf numFmtId="0" fontId="5" fillId="5" borderId="8" xfId="0" applyFont="1" applyFill="1" applyBorder="1" applyAlignment="1">
      <alignment horizontal="center" vertical="center" shrinkToFit="1"/>
    </xf>
    <xf numFmtId="0" fontId="5" fillId="5" borderId="9" xfId="0" applyFont="1" applyFill="1" applyBorder="1" applyAlignment="1">
      <alignment horizontal="center" vertical="center" shrinkToFit="1"/>
    </xf>
    <xf numFmtId="41" fontId="5" fillId="0" borderId="0" xfId="3" applyFont="1" applyBorder="1" applyAlignment="1">
      <alignment horizontal="center" vertical="center"/>
    </xf>
    <xf numFmtId="41" fontId="5" fillId="0" borderId="0" xfId="3" applyFont="1" applyBorder="1" applyAlignment="1">
      <alignment horizontal="center" vertical="center" shrinkToFit="1"/>
    </xf>
    <xf numFmtId="0" fontId="5" fillId="0" borderId="0" xfId="3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 shrinkToFit="1"/>
    </xf>
    <xf numFmtId="41" fontId="5" fillId="0" borderId="0" xfId="3" applyFont="1" applyFill="1" applyBorder="1" applyAlignment="1">
      <alignment horizontal="center" vertical="center"/>
    </xf>
    <xf numFmtId="41" fontId="5" fillId="0" borderId="0" xfId="3" applyFont="1" applyFill="1" applyBorder="1" applyAlignment="1">
      <alignment horizontal="center" vertical="center" shrinkToFit="1"/>
    </xf>
    <xf numFmtId="182" fontId="5" fillId="0" borderId="0" xfId="3" applyNumberFormat="1" applyFont="1" applyFill="1" applyBorder="1" applyAlignment="1">
      <alignment horizontal="center" vertical="center" shrinkToFit="1"/>
    </xf>
    <xf numFmtId="41" fontId="5" fillId="0" borderId="0" xfId="3" applyFont="1" applyBorder="1" applyAlignment="1">
      <alignment horizontal="center" vertical="center"/>
    </xf>
    <xf numFmtId="41" fontId="5" fillId="0" borderId="0" xfId="3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8" xfId="5" applyFont="1" applyBorder="1">
      <alignment vertical="center"/>
    </xf>
    <xf numFmtId="0" fontId="44" fillId="0" borderId="7" xfId="0" applyFont="1" applyFill="1" applyBorder="1" applyAlignment="1">
      <alignment horizontal="center" vertical="center" shrinkToFit="1"/>
    </xf>
    <xf numFmtId="41" fontId="36" fillId="0" borderId="3" xfId="0" applyNumberFormat="1" applyFont="1" applyFill="1" applyBorder="1">
      <alignment vertical="center"/>
    </xf>
    <xf numFmtId="41" fontId="36" fillId="0" borderId="7" xfId="0" applyNumberFormat="1" applyFont="1" applyFill="1" applyBorder="1">
      <alignment vertical="center"/>
    </xf>
    <xf numFmtId="1" fontId="47" fillId="0" borderId="7" xfId="1" applyNumberFormat="1" applyFont="1" applyFill="1" applyBorder="1" applyAlignment="1">
      <alignment vertical="center" shrinkToFit="1"/>
    </xf>
    <xf numFmtId="0" fontId="35" fillId="0" borderId="7" xfId="0" applyFont="1" applyFill="1" applyBorder="1">
      <alignment vertical="center"/>
    </xf>
    <xf numFmtId="0" fontId="44" fillId="0" borderId="5" xfId="0" applyFont="1" applyFill="1" applyBorder="1" applyAlignment="1">
      <alignment vertical="center" shrinkToFit="1"/>
    </xf>
    <xf numFmtId="41" fontId="37" fillId="0" borderId="5" xfId="3" applyFont="1" applyFill="1" applyBorder="1" applyAlignment="1">
      <alignment horizontal="center" vertical="center" shrinkToFit="1"/>
    </xf>
    <xf numFmtId="41" fontId="37" fillId="0" borderId="5" xfId="3" applyFont="1" applyFill="1" applyBorder="1" applyAlignment="1">
      <alignment vertical="center" shrinkToFit="1"/>
    </xf>
    <xf numFmtId="0" fontId="37" fillId="0" borderId="5" xfId="0" applyFont="1" applyFill="1" applyBorder="1" applyAlignment="1">
      <alignment vertical="center" shrinkToFit="1"/>
    </xf>
    <xf numFmtId="0" fontId="20" fillId="0" borderId="8" xfId="0" applyFont="1" applyFill="1" applyBorder="1">
      <alignment vertical="center"/>
    </xf>
    <xf numFmtId="0" fontId="44" fillId="0" borderId="8" xfId="0" applyFont="1" applyFill="1" applyBorder="1" applyAlignment="1">
      <alignment horizontal="center" vertical="center" shrinkToFit="1"/>
    </xf>
    <xf numFmtId="41" fontId="36" fillId="0" borderId="1" xfId="3" applyFont="1" applyFill="1" applyBorder="1">
      <alignment vertical="center"/>
    </xf>
    <xf numFmtId="0" fontId="36" fillId="0" borderId="8" xfId="0" applyFont="1" applyFill="1" applyBorder="1">
      <alignment vertical="center"/>
    </xf>
    <xf numFmtId="0" fontId="36" fillId="0" borderId="12" xfId="0" applyFont="1" applyFill="1" applyBorder="1" applyAlignment="1">
      <alignment vertical="center" shrinkToFit="1"/>
    </xf>
    <xf numFmtId="180" fontId="36" fillId="0" borderId="8" xfId="1" applyNumberFormat="1" applyFont="1" applyFill="1" applyBorder="1" applyAlignment="1">
      <alignment vertical="center" shrinkToFit="1"/>
    </xf>
    <xf numFmtId="1" fontId="47" fillId="0" borderId="1" xfId="1" quotePrefix="1" applyNumberFormat="1" applyFont="1" applyFill="1" applyBorder="1" applyAlignment="1">
      <alignment vertical="center" shrinkToFit="1"/>
    </xf>
    <xf numFmtId="0" fontId="37" fillId="0" borderId="8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41" fontId="37" fillId="0" borderId="0" xfId="3" applyNumberFormat="1" applyFont="1" applyFill="1" applyBorder="1" applyAlignment="1">
      <alignment horizontal="right" vertical="center"/>
    </xf>
    <xf numFmtId="41" fontId="37" fillId="0" borderId="0" xfId="3" applyFont="1" applyFill="1" applyBorder="1" applyAlignment="1">
      <alignment vertical="center" shrinkToFit="1"/>
    </xf>
    <xf numFmtId="0" fontId="37" fillId="0" borderId="0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vertical="center" shrinkToFit="1"/>
    </xf>
    <xf numFmtId="1" fontId="47" fillId="0" borderId="1" xfId="1" applyNumberFormat="1" applyFont="1" applyFill="1" applyBorder="1" applyAlignment="1">
      <alignment vertical="center" shrinkToFit="1"/>
    </xf>
    <xf numFmtId="41" fontId="36" fillId="0" borderId="8" xfId="3" applyFont="1" applyFill="1" applyBorder="1">
      <alignment vertical="center"/>
    </xf>
    <xf numFmtId="0" fontId="36" fillId="0" borderId="8" xfId="0" applyFont="1" applyFill="1" applyBorder="1" applyAlignment="1">
      <alignment vertical="center" shrinkToFit="1"/>
    </xf>
    <xf numFmtId="1" fontId="47" fillId="0" borderId="8" xfId="1" applyNumberFormat="1" applyFont="1" applyFill="1" applyBorder="1" applyAlignment="1">
      <alignment vertical="center" shrinkToFit="1"/>
    </xf>
    <xf numFmtId="182" fontId="37" fillId="0" borderId="0" xfId="3" applyNumberFormat="1" applyFont="1" applyFill="1" applyBorder="1" applyAlignment="1">
      <alignment horizontal="center" vertical="center" shrinkToFit="1"/>
    </xf>
    <xf numFmtId="0" fontId="44" fillId="0" borderId="9" xfId="0" applyFont="1" applyFill="1" applyBorder="1" applyAlignment="1">
      <alignment horizontal="center" vertical="center" shrinkToFit="1"/>
    </xf>
    <xf numFmtId="41" fontId="36" fillId="0" borderId="9" xfId="3" applyFont="1" applyFill="1" applyBorder="1">
      <alignment vertical="center"/>
    </xf>
    <xf numFmtId="0" fontId="36" fillId="0" borderId="9" xfId="0" applyFont="1" applyFill="1" applyBorder="1">
      <alignment vertical="center"/>
    </xf>
    <xf numFmtId="0" fontId="36" fillId="0" borderId="9" xfId="0" applyFont="1" applyFill="1" applyBorder="1" applyAlignment="1">
      <alignment vertical="center" shrinkToFit="1"/>
    </xf>
    <xf numFmtId="180" fontId="36" fillId="0" borderId="9" xfId="1" applyNumberFormat="1" applyFont="1" applyFill="1" applyBorder="1" applyAlignment="1">
      <alignment vertical="center" shrinkToFit="1"/>
    </xf>
    <xf numFmtId="0" fontId="37" fillId="0" borderId="9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vertical="center" shrinkToFit="1"/>
    </xf>
    <xf numFmtId="41" fontId="37" fillId="0" borderId="2" xfId="3" applyFont="1" applyFill="1" applyBorder="1" applyAlignment="1">
      <alignment horizontal="center" vertical="center" shrinkToFit="1"/>
    </xf>
    <xf numFmtId="41" fontId="37" fillId="0" borderId="2" xfId="3" applyFont="1" applyFill="1" applyBorder="1" applyAlignment="1">
      <alignment vertical="center" shrinkToFit="1"/>
    </xf>
    <xf numFmtId="0" fontId="37" fillId="0" borderId="2" xfId="0" applyFont="1" applyFill="1" applyBorder="1" applyAlignment="1">
      <alignment vertical="center" shrinkToFit="1"/>
    </xf>
    <xf numFmtId="41" fontId="13" fillId="0" borderId="8" xfId="3" applyFont="1" applyFill="1" applyBorder="1">
      <alignment vertical="center"/>
    </xf>
    <xf numFmtId="41" fontId="13" fillId="0" borderId="8" xfId="0" applyNumberFormat="1" applyFont="1" applyFill="1" applyBorder="1">
      <alignment vertical="center"/>
    </xf>
    <xf numFmtId="180" fontId="13" fillId="0" borderId="8" xfId="1" applyNumberFormat="1" applyFont="1" applyFill="1" applyBorder="1" applyAlignment="1">
      <alignment vertical="center" shrinkToFit="1"/>
    </xf>
    <xf numFmtId="1" fontId="7" fillId="0" borderId="8" xfId="1" quotePrefix="1" applyNumberFormat="1" applyFont="1" applyFill="1" applyBorder="1" applyAlignment="1">
      <alignment vertical="center" shrinkToFit="1"/>
    </xf>
    <xf numFmtId="0" fontId="13" fillId="0" borderId="8" xfId="0" applyFont="1" applyFill="1" applyBorder="1">
      <alignment vertical="center"/>
    </xf>
    <xf numFmtId="0" fontId="13" fillId="0" borderId="8" xfId="0" applyFont="1" applyFill="1" applyBorder="1" applyAlignment="1">
      <alignment vertical="center" shrinkToFit="1"/>
    </xf>
    <xf numFmtId="0" fontId="20" fillId="0" borderId="9" xfId="0" applyFont="1" applyFill="1" applyBorder="1" applyAlignment="1">
      <alignment horizontal="center" vertical="center" shrinkToFit="1"/>
    </xf>
    <xf numFmtId="41" fontId="13" fillId="0" borderId="9" xfId="3" applyFont="1" applyFill="1" applyBorder="1">
      <alignment vertical="center"/>
    </xf>
    <xf numFmtId="0" fontId="13" fillId="0" borderId="9" xfId="0" applyFont="1" applyFill="1" applyBorder="1">
      <alignment vertical="center"/>
    </xf>
    <xf numFmtId="0" fontId="13" fillId="0" borderId="9" xfId="0" applyFont="1" applyFill="1" applyBorder="1" applyAlignment="1">
      <alignment vertical="center" shrinkToFit="1"/>
    </xf>
    <xf numFmtId="180" fontId="13" fillId="0" borderId="9" xfId="1" applyNumberFormat="1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/>
    </xf>
    <xf numFmtId="0" fontId="7" fillId="0" borderId="8" xfId="0" quotePrefix="1" applyFont="1" applyFill="1" applyBorder="1">
      <alignment vertical="center"/>
    </xf>
    <xf numFmtId="176" fontId="13" fillId="0" borderId="0" xfId="0" applyNumberFormat="1" applyFont="1" applyFill="1" applyBorder="1">
      <alignment vertical="center"/>
    </xf>
    <xf numFmtId="1" fontId="7" fillId="0" borderId="9" xfId="1" quotePrefix="1" applyNumberFormat="1" applyFont="1" applyFill="1" applyBorder="1" applyAlignment="1">
      <alignment vertical="center" shrinkToFit="1"/>
    </xf>
    <xf numFmtId="0" fontId="44" fillId="0" borderId="7" xfId="0" quotePrefix="1" applyFont="1" applyFill="1" applyBorder="1" applyAlignment="1">
      <alignment horizontal="center" vertical="center" shrinkToFit="1"/>
    </xf>
    <xf numFmtId="41" fontId="36" fillId="0" borderId="7" xfId="3" applyFont="1" applyFill="1" applyBorder="1">
      <alignment vertical="center"/>
    </xf>
    <xf numFmtId="1" fontId="47" fillId="0" borderId="3" xfId="1" applyNumberFormat="1" applyFont="1" applyFill="1" applyBorder="1" applyAlignment="1">
      <alignment vertical="center" shrinkToFit="1"/>
    </xf>
    <xf numFmtId="0" fontId="37" fillId="0" borderId="7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/>
    </xf>
    <xf numFmtId="0" fontId="35" fillId="0" borderId="8" xfId="0" applyFont="1" applyFill="1" applyBorder="1">
      <alignment vertical="center"/>
    </xf>
    <xf numFmtId="41" fontId="36" fillId="0" borderId="8" xfId="0" applyNumberFormat="1" applyFont="1" applyFill="1" applyBorder="1">
      <alignment vertical="center"/>
    </xf>
    <xf numFmtId="41" fontId="5" fillId="5" borderId="0" xfId="3" quotePrefix="1" applyFont="1" applyFill="1" applyBorder="1" applyAlignment="1">
      <alignment horizontal="center" vertical="center"/>
    </xf>
    <xf numFmtId="0" fontId="37" fillId="5" borderId="14" xfId="0" applyFont="1" applyFill="1" applyBorder="1">
      <alignment vertical="center"/>
    </xf>
    <xf numFmtId="41" fontId="5" fillId="5" borderId="2" xfId="3" quotePrefix="1" applyFont="1" applyFill="1" applyBorder="1" applyAlignment="1">
      <alignment horizontal="center" vertical="center"/>
    </xf>
    <xf numFmtId="1" fontId="47" fillId="0" borderId="0" xfId="1" applyNumberFormat="1" applyFont="1" applyFill="1" applyBorder="1" applyAlignment="1">
      <alignment vertical="center" shrinkToFit="1"/>
    </xf>
    <xf numFmtId="41" fontId="37" fillId="0" borderId="0" xfId="3" applyFont="1" applyFill="1" applyBorder="1" applyAlignment="1">
      <alignment vertical="center"/>
    </xf>
    <xf numFmtId="0" fontId="20" fillId="5" borderId="4" xfId="0" applyFont="1" applyFill="1" applyBorder="1" applyAlignment="1">
      <alignment horizontal="center" vertical="center" shrinkToFit="1"/>
    </xf>
    <xf numFmtId="0" fontId="20" fillId="5" borderId="4" xfId="0" applyFont="1" applyFill="1" applyBorder="1" applyAlignment="1">
      <alignment horizontal="center" vertical="center"/>
    </xf>
    <xf numFmtId="0" fontId="0" fillId="0" borderId="8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37" fillId="0" borderId="7" xfId="6" quotePrefix="1" applyFont="1" applyBorder="1" applyAlignment="1">
      <alignment horizontal="center" vertical="center"/>
    </xf>
    <xf numFmtId="0" fontId="37" fillId="0" borderId="3" xfId="6" applyFont="1" applyBorder="1" applyAlignment="1">
      <alignment horizontal="center" vertical="center" shrinkToFit="1"/>
    </xf>
    <xf numFmtId="41" fontId="37" fillId="0" borderId="7" xfId="6" applyNumberFormat="1" applyFont="1" applyBorder="1" applyAlignment="1">
      <alignment horizontal="center" vertical="center"/>
    </xf>
    <xf numFmtId="0" fontId="37" fillId="0" borderId="11" xfId="6" applyFont="1" applyBorder="1" applyAlignment="1">
      <alignment horizontal="right" vertical="center"/>
    </xf>
    <xf numFmtId="0" fontId="38" fillId="0" borderId="5" xfId="6" applyFont="1" applyBorder="1" applyAlignment="1">
      <alignment vertical="center" shrinkToFit="1"/>
    </xf>
    <xf numFmtId="0" fontId="38" fillId="0" borderId="5" xfId="6" applyFont="1" applyBorder="1">
      <alignment vertical="center"/>
    </xf>
    <xf numFmtId="176" fontId="39" fillId="9" borderId="3" xfId="7" applyNumberFormat="1" applyFont="1" applyFill="1" applyBorder="1">
      <alignment vertical="center"/>
    </xf>
    <xf numFmtId="0" fontId="37" fillId="0" borderId="8" xfId="6" applyFont="1" applyBorder="1" applyAlignment="1">
      <alignment horizontal="center" vertical="center"/>
    </xf>
    <xf numFmtId="0" fontId="53" fillId="0" borderId="8" xfId="0" applyFont="1" applyBorder="1" applyAlignment="1">
      <alignment horizontal="center" vertical="center"/>
    </xf>
    <xf numFmtId="0" fontId="37" fillId="0" borderId="1" xfId="6" applyFont="1" applyBorder="1" applyAlignment="1">
      <alignment horizontal="center" vertical="center" shrinkToFit="1"/>
    </xf>
    <xf numFmtId="41" fontId="37" fillId="0" borderId="8" xfId="6" applyNumberFormat="1" applyFont="1" applyBorder="1">
      <alignment vertical="center"/>
    </xf>
    <xf numFmtId="0" fontId="37" fillId="0" borderId="12" xfId="6" applyFont="1" applyBorder="1" applyAlignment="1">
      <alignment horizontal="right" vertical="center"/>
    </xf>
    <xf numFmtId="0" fontId="38" fillId="0" borderId="0" xfId="6" applyFont="1" applyBorder="1" applyAlignment="1">
      <alignment vertical="center" shrinkToFit="1"/>
    </xf>
    <xf numFmtId="41" fontId="38" fillId="0" borderId="0" xfId="8" applyFont="1" applyBorder="1" applyAlignment="1">
      <alignment horizontal="right" vertical="center"/>
    </xf>
    <xf numFmtId="41" fontId="37" fillId="0" borderId="0" xfId="8" applyFont="1" applyBorder="1" applyAlignment="1">
      <alignment horizontal="center" vertical="center"/>
    </xf>
    <xf numFmtId="0" fontId="37" fillId="0" borderId="0" xfId="6" applyFont="1" applyBorder="1" applyAlignment="1">
      <alignment horizontal="center" vertical="center" shrinkToFit="1"/>
    </xf>
    <xf numFmtId="187" fontId="37" fillId="0" borderId="0" xfId="6" applyNumberFormat="1" applyFont="1" applyBorder="1" applyAlignment="1">
      <alignment horizontal="center" vertical="center" shrinkToFit="1"/>
    </xf>
    <xf numFmtId="188" fontId="37" fillId="0" borderId="0" xfId="6" applyNumberFormat="1" applyFont="1" applyBorder="1" applyAlignment="1">
      <alignment horizontal="center" vertical="center" shrinkToFit="1"/>
    </xf>
    <xf numFmtId="0" fontId="37" fillId="0" borderId="0" xfId="6" applyNumberFormat="1" applyFont="1" applyBorder="1" applyAlignment="1">
      <alignment horizontal="center" vertical="center" shrinkToFit="1"/>
    </xf>
    <xf numFmtId="41" fontId="37" fillId="0" borderId="1" xfId="10" applyNumberFormat="1" applyFont="1" applyFill="1" applyBorder="1">
      <alignment vertical="center"/>
    </xf>
    <xf numFmtId="41" fontId="37" fillId="0" borderId="0" xfId="8" applyFont="1" applyBorder="1">
      <alignment vertical="center"/>
    </xf>
    <xf numFmtId="187" fontId="37" fillId="0" borderId="0" xfId="8" applyNumberFormat="1" applyFont="1" applyBorder="1" applyAlignment="1">
      <alignment horizontal="center" vertical="center" shrinkToFit="1"/>
    </xf>
    <xf numFmtId="0" fontId="37" fillId="0" borderId="8" xfId="6" applyFont="1" applyBorder="1" applyAlignment="1">
      <alignment horizontal="center" vertical="center" shrinkToFit="1"/>
    </xf>
    <xf numFmtId="0" fontId="37" fillId="0" borderId="14" xfId="6" applyFont="1" applyBorder="1" applyAlignment="1">
      <alignment horizontal="right" vertical="center"/>
    </xf>
    <xf numFmtId="0" fontId="38" fillId="0" borderId="2" xfId="6" applyFont="1" applyBorder="1" applyAlignment="1">
      <alignment vertical="center" shrinkToFit="1"/>
    </xf>
    <xf numFmtId="41" fontId="38" fillId="0" borderId="2" xfId="8" applyFont="1" applyBorder="1" applyAlignment="1">
      <alignment horizontal="right" vertical="center"/>
    </xf>
    <xf numFmtId="41" fontId="37" fillId="0" borderId="2" xfId="8" applyFont="1" applyBorder="1" applyAlignment="1">
      <alignment horizontal="center" vertical="center"/>
    </xf>
    <xf numFmtId="0" fontId="37" fillId="0" borderId="2" xfId="6" applyFont="1" applyBorder="1" applyAlignment="1">
      <alignment horizontal="center" vertical="center" shrinkToFit="1"/>
    </xf>
    <xf numFmtId="187" fontId="37" fillId="0" borderId="2" xfId="6" applyNumberFormat="1" applyFont="1" applyBorder="1" applyAlignment="1">
      <alignment horizontal="center" vertical="center" shrinkToFit="1"/>
    </xf>
    <xf numFmtId="188" fontId="37" fillId="0" borderId="2" xfId="6" applyNumberFormat="1" applyFont="1" applyBorder="1" applyAlignment="1">
      <alignment horizontal="center" vertical="center" shrinkToFit="1"/>
    </xf>
    <xf numFmtId="0" fontId="37" fillId="0" borderId="2" xfId="6" applyNumberFormat="1" applyFont="1" applyBorder="1" applyAlignment="1">
      <alignment horizontal="center" vertical="center" shrinkToFit="1"/>
    </xf>
    <xf numFmtId="41" fontId="37" fillId="0" borderId="13" xfId="10" applyNumberFormat="1" applyFont="1" applyFill="1" applyBorder="1">
      <alignment vertical="center"/>
    </xf>
    <xf numFmtId="0" fontId="37" fillId="0" borderId="8" xfId="6" quotePrefix="1" applyFont="1" applyBorder="1" applyAlignment="1">
      <alignment horizontal="center" vertical="center"/>
    </xf>
    <xf numFmtId="0" fontId="38" fillId="0" borderId="7" xfId="6" applyFont="1" applyBorder="1" applyAlignment="1">
      <alignment horizontal="center" vertical="center"/>
    </xf>
    <xf numFmtId="0" fontId="38" fillId="0" borderId="12" xfId="6" applyFont="1" applyBorder="1">
      <alignment vertical="center"/>
    </xf>
    <xf numFmtId="0" fontId="38" fillId="0" borderId="0" xfId="6" applyFont="1" applyBorder="1">
      <alignment vertical="center"/>
    </xf>
    <xf numFmtId="0" fontId="38" fillId="0" borderId="0" xfId="6" applyFont="1" applyBorder="1" applyAlignment="1">
      <alignment horizontal="center" vertical="center"/>
    </xf>
    <xf numFmtId="176" fontId="39" fillId="9" borderId="1" xfId="6" applyNumberFormat="1" applyFont="1" applyFill="1" applyBorder="1">
      <alignment vertical="center"/>
    </xf>
    <xf numFmtId="0" fontId="38" fillId="0" borderId="1" xfId="6" applyFont="1" applyBorder="1" applyAlignment="1">
      <alignment horizontal="center" vertical="center"/>
    </xf>
    <xf numFmtId="41" fontId="37" fillId="0" borderId="8" xfId="6" applyNumberFormat="1" applyFont="1" applyBorder="1" applyAlignment="1">
      <alignment horizontal="center" vertical="center"/>
    </xf>
    <xf numFmtId="41" fontId="37" fillId="0" borderId="2" xfId="8" applyFont="1" applyBorder="1">
      <alignment vertical="center"/>
    </xf>
    <xf numFmtId="41" fontId="37" fillId="0" borderId="0" xfId="8" applyFont="1" applyBorder="1" applyAlignment="1">
      <alignment horizontal="left" vertical="center"/>
    </xf>
    <xf numFmtId="0" fontId="38" fillId="0" borderId="8" xfId="6" applyFont="1" applyBorder="1" applyAlignment="1">
      <alignment horizontal="center" vertical="center"/>
    </xf>
    <xf numFmtId="0" fontId="38" fillId="0" borderId="8" xfId="6" applyFont="1" applyBorder="1">
      <alignment vertical="center"/>
    </xf>
    <xf numFmtId="176" fontId="37" fillId="0" borderId="1" xfId="8" applyNumberFormat="1" applyFont="1" applyFill="1" applyBorder="1">
      <alignment vertical="center"/>
    </xf>
    <xf numFmtId="0" fontId="38" fillId="0" borderId="9" xfId="6" applyFont="1" applyBorder="1" applyAlignment="1">
      <alignment horizontal="center" vertical="center"/>
    </xf>
    <xf numFmtId="0" fontId="38" fillId="0" borderId="9" xfId="6" applyFont="1" applyBorder="1">
      <alignment vertical="center"/>
    </xf>
    <xf numFmtId="0" fontId="37" fillId="0" borderId="4" xfId="6" quotePrefix="1" applyFont="1" applyBorder="1" applyAlignment="1">
      <alignment horizontal="center" vertical="center"/>
    </xf>
    <xf numFmtId="0" fontId="37" fillId="0" borderId="15" xfId="6" applyFont="1" applyBorder="1" applyAlignment="1">
      <alignment horizontal="right" vertical="center"/>
    </xf>
    <xf numFmtId="0" fontId="38" fillId="0" borderId="6" xfId="6" applyFont="1" applyBorder="1" applyAlignment="1">
      <alignment horizontal="left" vertical="center"/>
    </xf>
    <xf numFmtId="41" fontId="37" fillId="0" borderId="6" xfId="8" applyNumberFormat="1" applyFont="1" applyBorder="1" applyAlignment="1">
      <alignment horizontal="right" vertical="center"/>
    </xf>
    <xf numFmtId="41" fontId="37" fillId="0" borderId="6" xfId="8" applyFont="1" applyBorder="1" applyAlignment="1">
      <alignment horizontal="center" vertical="center"/>
    </xf>
    <xf numFmtId="0" fontId="37" fillId="0" borderId="6" xfId="6" applyFont="1" applyBorder="1" applyAlignment="1">
      <alignment horizontal="center" vertical="center" shrinkToFit="1"/>
    </xf>
    <xf numFmtId="187" fontId="37" fillId="0" borderId="6" xfId="6" applyNumberFormat="1" applyFont="1" applyBorder="1" applyAlignment="1">
      <alignment horizontal="center" vertical="center" shrinkToFit="1"/>
    </xf>
    <xf numFmtId="188" fontId="37" fillId="0" borderId="6" xfId="6" applyNumberFormat="1" applyFont="1" applyBorder="1" applyAlignment="1">
      <alignment horizontal="center" vertical="center" shrinkToFit="1"/>
    </xf>
    <xf numFmtId="0" fontId="37" fillId="0" borderId="6" xfId="6" applyNumberFormat="1" applyFont="1" applyBorder="1" applyAlignment="1">
      <alignment horizontal="center" vertical="center" shrinkToFit="1"/>
    </xf>
    <xf numFmtId="176" fontId="39" fillId="9" borderId="18" xfId="8" applyNumberFormat="1" applyFont="1" applyFill="1" applyBorder="1">
      <alignment vertical="center"/>
    </xf>
    <xf numFmtId="0" fontId="38" fillId="0" borderId="13" xfId="6" applyFont="1" applyFill="1" applyBorder="1" applyAlignment="1">
      <alignment horizontal="center" vertical="center"/>
    </xf>
    <xf numFmtId="41" fontId="37" fillId="0" borderId="9" xfId="6" applyNumberFormat="1" applyFont="1" applyBorder="1" applyAlignment="1">
      <alignment horizontal="center" vertical="center"/>
    </xf>
    <xf numFmtId="0" fontId="38" fillId="0" borderId="2" xfId="6" applyFont="1" applyBorder="1" applyAlignment="1">
      <alignment horizontal="left" vertical="center"/>
    </xf>
    <xf numFmtId="176" fontId="39" fillId="9" borderId="13" xfId="8" applyNumberFormat="1" applyFont="1" applyFill="1" applyBorder="1">
      <alignment vertical="center"/>
    </xf>
    <xf numFmtId="176" fontId="39" fillId="9" borderId="3" xfId="8" applyNumberFormat="1" applyFont="1" applyFill="1" applyBorder="1">
      <alignment vertical="center"/>
    </xf>
    <xf numFmtId="0" fontId="38" fillId="0" borderId="4" xfId="6" applyFont="1" applyBorder="1" applyAlignment="1">
      <alignment horizontal="center" vertical="center"/>
    </xf>
    <xf numFmtId="41" fontId="37" fillId="0" borderId="4" xfId="6" applyNumberFormat="1" applyFont="1" applyBorder="1" applyAlignment="1">
      <alignment horizontal="center" vertical="center"/>
    </xf>
    <xf numFmtId="0" fontId="38" fillId="0" borderId="18" xfId="6" applyFont="1" applyBorder="1" applyAlignment="1">
      <alignment horizontal="center" vertical="center" shrinkToFit="1"/>
    </xf>
    <xf numFmtId="0" fontId="38" fillId="0" borderId="3" xfId="6" applyFont="1" applyFill="1" applyBorder="1" applyAlignment="1">
      <alignment horizontal="center" vertical="center"/>
    </xf>
    <xf numFmtId="0" fontId="38" fillId="0" borderId="1" xfId="6" applyFont="1" applyFill="1" applyBorder="1" applyAlignment="1">
      <alignment horizontal="center" vertical="center"/>
    </xf>
    <xf numFmtId="0" fontId="38" fillId="0" borderId="8" xfId="6" applyFont="1" applyFill="1" applyBorder="1" applyAlignment="1">
      <alignment horizontal="center" vertical="center"/>
    </xf>
    <xf numFmtId="0" fontId="38" fillId="0" borderId="0" xfId="6" applyFont="1" applyBorder="1" applyAlignment="1">
      <alignment horizontal="left" vertical="center"/>
    </xf>
    <xf numFmtId="0" fontId="55" fillId="0" borderId="0" xfId="9" applyNumberFormat="1" applyFont="1" applyBorder="1" applyAlignment="1">
      <alignment horizontal="center" vertical="center" shrinkToFit="1"/>
    </xf>
    <xf numFmtId="0" fontId="55" fillId="0" borderId="2" xfId="9" applyNumberFormat="1" applyFont="1" applyBorder="1" applyAlignment="1">
      <alignment horizontal="center" vertical="center" shrinkToFit="1"/>
    </xf>
    <xf numFmtId="41" fontId="55" fillId="0" borderId="0" xfId="8" applyFont="1" applyBorder="1" applyAlignment="1">
      <alignment horizontal="left" vertical="center"/>
    </xf>
    <xf numFmtId="0" fontId="55" fillId="0" borderId="6" xfId="9" applyNumberFormat="1" applyFont="1" applyBorder="1" applyAlignment="1">
      <alignment horizontal="center" vertical="center" shrinkToFit="1"/>
    </xf>
    <xf numFmtId="0" fontId="56" fillId="0" borderId="5" xfId="0" applyFont="1" applyBorder="1">
      <alignment vertical="center"/>
    </xf>
    <xf numFmtId="0" fontId="39" fillId="0" borderId="8" xfId="0" applyFont="1" applyBorder="1" applyAlignment="1">
      <alignment horizontal="center" vertical="center"/>
    </xf>
    <xf numFmtId="0" fontId="38" fillId="0" borderId="3" xfId="5" applyFont="1" applyBorder="1" applyAlignment="1">
      <alignment horizontal="center" vertical="center"/>
    </xf>
    <xf numFmtId="0" fontId="44" fillId="0" borderId="7" xfId="5" applyFont="1" applyBorder="1" applyAlignment="1">
      <alignment horizontal="center" vertical="center"/>
    </xf>
    <xf numFmtId="0" fontId="44" fillId="0" borderId="11" xfId="5" applyFont="1" applyBorder="1" applyAlignment="1">
      <alignment horizontal="center" vertical="center"/>
    </xf>
    <xf numFmtId="0" fontId="44" fillId="0" borderId="3" xfId="5" applyFont="1" applyBorder="1" applyAlignment="1">
      <alignment horizontal="center" vertical="center"/>
    </xf>
    <xf numFmtId="0" fontId="37" fillId="3" borderId="5" xfId="5" applyFont="1" applyFill="1" applyBorder="1">
      <alignment vertical="center"/>
    </xf>
    <xf numFmtId="0" fontId="36" fillId="3" borderId="11" xfId="5" applyFont="1" applyFill="1" applyBorder="1">
      <alignment vertical="center"/>
    </xf>
    <xf numFmtId="41" fontId="37" fillId="3" borderId="5" xfId="4" applyFont="1" applyFill="1" applyBorder="1" applyAlignment="1">
      <alignment vertical="center" shrinkToFit="1"/>
    </xf>
    <xf numFmtId="41" fontId="37" fillId="3" borderId="5" xfId="4" applyFont="1" applyFill="1" applyBorder="1" applyAlignment="1">
      <alignment horizontal="center" vertical="center"/>
    </xf>
    <xf numFmtId="0" fontId="37" fillId="3" borderId="5" xfId="5" applyFont="1" applyFill="1" applyBorder="1" applyAlignment="1">
      <alignment horizontal="center" vertical="center" shrinkToFit="1"/>
    </xf>
    <xf numFmtId="41" fontId="37" fillId="3" borderId="5" xfId="4" applyFont="1" applyFill="1" applyBorder="1" applyAlignment="1">
      <alignment horizontal="center" vertical="center" shrinkToFit="1"/>
    </xf>
    <xf numFmtId="41" fontId="37" fillId="0" borderId="5" xfId="4" applyFont="1" applyBorder="1" applyAlignment="1">
      <alignment vertical="center" shrinkToFit="1"/>
    </xf>
    <xf numFmtId="41" fontId="37" fillId="0" borderId="5" xfId="4" applyFont="1" applyBorder="1" applyAlignment="1">
      <alignment vertical="center"/>
    </xf>
    <xf numFmtId="41" fontId="38" fillId="0" borderId="5" xfId="4" applyFont="1" applyBorder="1" applyAlignment="1">
      <alignment vertical="center" shrinkToFit="1"/>
    </xf>
    <xf numFmtId="41" fontId="37" fillId="0" borderId="5" xfId="4" applyFont="1" applyBorder="1" applyAlignment="1">
      <alignment horizontal="center" vertical="center" shrinkToFit="1"/>
    </xf>
    <xf numFmtId="176" fontId="37" fillId="0" borderId="5" xfId="4" applyNumberFormat="1" applyFont="1" applyBorder="1">
      <alignment vertical="center"/>
    </xf>
    <xf numFmtId="0" fontId="37" fillId="0" borderId="5" xfId="5" applyFont="1" applyBorder="1" applyAlignment="1">
      <alignment vertical="center" shrinkToFit="1"/>
    </xf>
    <xf numFmtId="41" fontId="37" fillId="0" borderId="5" xfId="4" applyFont="1" applyBorder="1" applyAlignment="1">
      <alignment horizontal="center" vertical="center"/>
    </xf>
    <xf numFmtId="0" fontId="35" fillId="0" borderId="8" xfId="5" applyFont="1" applyBorder="1">
      <alignment vertical="center"/>
    </xf>
    <xf numFmtId="0" fontId="35" fillId="0" borderId="0" xfId="5" applyFont="1" applyBorder="1">
      <alignment vertical="center"/>
    </xf>
    <xf numFmtId="0" fontId="38" fillId="0" borderId="0" xfId="5" applyFont="1" applyAlignment="1">
      <alignment horizontal="center" vertical="center"/>
    </xf>
    <xf numFmtId="0" fontId="44" fillId="0" borderId="12" xfId="5" applyFont="1" applyBorder="1" applyAlignment="1">
      <alignment horizontal="center" vertical="center"/>
    </xf>
    <xf numFmtId="0" fontId="44" fillId="0" borderId="1" xfId="5" applyFont="1" applyBorder="1" applyAlignment="1">
      <alignment horizontal="center" vertical="center"/>
    </xf>
    <xf numFmtId="0" fontId="37" fillId="3" borderId="0" xfId="5" applyFont="1" applyFill="1" applyBorder="1">
      <alignment vertical="center"/>
    </xf>
    <xf numFmtId="0" fontId="36" fillId="0" borderId="12" xfId="5" applyFont="1" applyFill="1" applyBorder="1" applyAlignment="1">
      <alignment vertical="center" shrinkToFit="1"/>
    </xf>
    <xf numFmtId="41" fontId="37" fillId="0" borderId="0" xfId="4" applyFont="1" applyFill="1" applyBorder="1" applyAlignment="1">
      <alignment vertical="center" shrinkToFit="1"/>
    </xf>
    <xf numFmtId="41" fontId="37" fillId="0" borderId="0" xfId="4" applyFont="1" applyFill="1" applyBorder="1" applyAlignment="1">
      <alignment horizontal="center" vertical="center"/>
    </xf>
    <xf numFmtId="0" fontId="37" fillId="0" borderId="0" xfId="5" applyFont="1" applyFill="1" applyBorder="1" applyAlignment="1">
      <alignment horizontal="center" vertical="center" shrinkToFit="1"/>
    </xf>
    <xf numFmtId="41" fontId="37" fillId="0" borderId="0" xfId="4" applyFont="1" applyFill="1" applyBorder="1" applyAlignment="1">
      <alignment horizontal="center" vertical="center" shrinkToFit="1"/>
    </xf>
    <xf numFmtId="41" fontId="37" fillId="0" borderId="0" xfId="4" applyFont="1" applyFill="1" applyBorder="1" applyAlignment="1">
      <alignment vertical="center"/>
    </xf>
    <xf numFmtId="41" fontId="38" fillId="0" borderId="0" xfId="4" applyFont="1" applyFill="1" applyBorder="1" applyAlignment="1">
      <alignment vertical="center" shrinkToFit="1"/>
    </xf>
    <xf numFmtId="0" fontId="37" fillId="0" borderId="0" xfId="5" applyFont="1" applyFill="1" applyBorder="1" applyAlignment="1">
      <alignment vertical="center" shrinkToFit="1"/>
    </xf>
    <xf numFmtId="41" fontId="37" fillId="0" borderId="1" xfId="5" applyNumberFormat="1" applyFont="1" applyFill="1" applyBorder="1">
      <alignment vertical="center"/>
    </xf>
    <xf numFmtId="0" fontId="35" fillId="0" borderId="0" xfId="5" applyFont="1">
      <alignment vertical="center"/>
    </xf>
    <xf numFmtId="0" fontId="37" fillId="3" borderId="0" xfId="5" applyFont="1" applyFill="1" applyBorder="1" applyAlignment="1">
      <alignment horizontal="center" vertical="center" shrinkToFit="1"/>
    </xf>
    <xf numFmtId="0" fontId="37" fillId="0" borderId="0" xfId="4" applyNumberFormat="1" applyFont="1" applyBorder="1" applyAlignment="1">
      <alignment horizontal="center" vertical="center" shrinkToFit="1"/>
    </xf>
    <xf numFmtId="41" fontId="37" fillId="0" borderId="0" xfId="4" applyFont="1" applyBorder="1" applyAlignment="1">
      <alignment horizontal="center" vertical="center"/>
    </xf>
    <xf numFmtId="41" fontId="37" fillId="0" borderId="0" xfId="4" applyFont="1" applyBorder="1" applyAlignment="1">
      <alignment horizontal="center" vertical="center" shrinkToFit="1"/>
    </xf>
    <xf numFmtId="41" fontId="37" fillId="0" borderId="0" xfId="4" applyFont="1" applyBorder="1" applyAlignment="1">
      <alignment vertical="center"/>
    </xf>
    <xf numFmtId="0" fontId="36" fillId="0" borderId="14" xfId="5" applyFont="1" applyFill="1" applyBorder="1" applyAlignment="1">
      <alignment vertical="center" shrinkToFit="1"/>
    </xf>
    <xf numFmtId="41" fontId="37" fillId="0" borderId="2" xfId="4" applyFont="1" applyFill="1" applyBorder="1" applyAlignment="1">
      <alignment vertical="center" shrinkToFit="1"/>
    </xf>
    <xf numFmtId="41" fontId="37" fillId="0" borderId="2" xfId="4" applyFont="1" applyFill="1" applyBorder="1" applyAlignment="1">
      <alignment horizontal="center" vertical="center"/>
    </xf>
    <xf numFmtId="0" fontId="37" fillId="3" borderId="2" xfId="5" applyFont="1" applyFill="1" applyBorder="1" applyAlignment="1">
      <alignment horizontal="center" vertical="center" shrinkToFit="1"/>
    </xf>
    <xf numFmtId="41" fontId="37" fillId="0" borderId="2" xfId="4" applyFont="1" applyFill="1" applyBorder="1" applyAlignment="1">
      <alignment horizontal="center" vertical="center" shrinkToFit="1"/>
    </xf>
    <xf numFmtId="0" fontId="35" fillId="0" borderId="2" xfId="5" applyFont="1" applyBorder="1">
      <alignment vertical="center"/>
    </xf>
    <xf numFmtId="41" fontId="37" fillId="0" borderId="2" xfId="4" applyFont="1" applyBorder="1" applyAlignment="1">
      <alignment vertical="center"/>
    </xf>
    <xf numFmtId="0" fontId="37" fillId="0" borderId="2" xfId="5" applyFont="1" applyFill="1" applyBorder="1" applyAlignment="1">
      <alignment vertical="center" shrinkToFit="1"/>
    </xf>
    <xf numFmtId="41" fontId="37" fillId="0" borderId="2" xfId="4" applyFont="1" applyBorder="1" applyAlignment="1">
      <alignment horizontal="center" vertical="center"/>
    </xf>
    <xf numFmtId="41" fontId="37" fillId="0" borderId="13" xfId="5" applyNumberFormat="1" applyFont="1" applyFill="1" applyBorder="1">
      <alignment vertical="center"/>
    </xf>
    <xf numFmtId="0" fontId="47" fillId="0" borderId="5" xfId="5" applyFont="1" applyBorder="1">
      <alignment vertical="center"/>
    </xf>
    <xf numFmtId="0" fontId="36" fillId="0" borderId="12" xfId="5" applyFont="1" applyFill="1" applyBorder="1">
      <alignment vertical="center"/>
    </xf>
    <xf numFmtId="0" fontId="47" fillId="0" borderId="0" xfId="5" applyFont="1" applyBorder="1">
      <alignment vertical="center"/>
    </xf>
    <xf numFmtId="0" fontId="36" fillId="0" borderId="12" xfId="5" applyFont="1" applyBorder="1" applyAlignment="1">
      <alignment vertical="center" shrinkToFit="1"/>
    </xf>
    <xf numFmtId="41" fontId="37" fillId="0" borderId="0" xfId="4" applyFont="1" applyBorder="1" applyAlignment="1">
      <alignment vertical="center" shrinkToFit="1"/>
    </xf>
    <xf numFmtId="0" fontId="37" fillId="0" borderId="0" xfId="5" applyFont="1" applyBorder="1" applyAlignment="1">
      <alignment horizontal="center" vertical="center" shrinkToFit="1"/>
    </xf>
    <xf numFmtId="0" fontId="47" fillId="0" borderId="14" xfId="5" applyFont="1" applyBorder="1">
      <alignment vertical="center"/>
    </xf>
    <xf numFmtId="0" fontId="44" fillId="0" borderId="14" xfId="5" applyFont="1" applyBorder="1" applyAlignment="1">
      <alignment horizontal="center" vertical="center"/>
    </xf>
    <xf numFmtId="0" fontId="35" fillId="0" borderId="9" xfId="5" applyFont="1" applyBorder="1">
      <alignment vertical="center"/>
    </xf>
    <xf numFmtId="0" fontId="44" fillId="0" borderId="13" xfId="5" applyFont="1" applyBorder="1" applyAlignment="1">
      <alignment horizontal="center" vertical="center"/>
    </xf>
    <xf numFmtId="0" fontId="37" fillId="3" borderId="2" xfId="5" applyFont="1" applyFill="1" applyBorder="1">
      <alignment vertical="center"/>
    </xf>
    <xf numFmtId="41" fontId="37" fillId="0" borderId="2" xfId="4" applyFont="1" applyBorder="1" applyAlignment="1">
      <alignment vertical="center" shrinkToFit="1"/>
    </xf>
    <xf numFmtId="41" fontId="37" fillId="0" borderId="2" xfId="4" applyFont="1" applyFill="1" applyBorder="1" applyAlignment="1">
      <alignment vertical="center"/>
    </xf>
    <xf numFmtId="0" fontId="36" fillId="0" borderId="0" xfId="5" applyFont="1" applyBorder="1" applyAlignment="1">
      <alignment vertical="center" shrinkToFit="1"/>
    </xf>
    <xf numFmtId="41" fontId="37" fillId="0" borderId="8" xfId="5" applyNumberFormat="1" applyFont="1" applyBorder="1">
      <alignment vertical="center"/>
    </xf>
    <xf numFmtId="0" fontId="37" fillId="3" borderId="1" xfId="5" applyFont="1" applyFill="1" applyBorder="1">
      <alignment vertical="center"/>
    </xf>
    <xf numFmtId="0" fontId="36" fillId="0" borderId="0" xfId="5" applyFont="1" applyFill="1" applyBorder="1">
      <alignment vertical="center"/>
    </xf>
    <xf numFmtId="0" fontId="37" fillId="0" borderId="0" xfId="5" applyFont="1" applyBorder="1" applyAlignment="1">
      <alignment vertical="center" shrinkToFit="1"/>
    </xf>
    <xf numFmtId="0" fontId="37" fillId="0" borderId="0" xfId="5" applyFont="1" applyBorder="1" applyAlignment="1">
      <alignment horizontal="center" vertical="center"/>
    </xf>
    <xf numFmtId="0" fontId="36" fillId="0" borderId="0" xfId="5" applyFont="1" applyBorder="1">
      <alignment vertical="center"/>
    </xf>
    <xf numFmtId="41" fontId="53" fillId="0" borderId="0" xfId="4" applyFont="1" applyFill="1" applyBorder="1" applyAlignment="1">
      <alignment vertical="center" shrinkToFit="1"/>
    </xf>
    <xf numFmtId="0" fontId="36" fillId="0" borderId="0" xfId="5" applyFont="1" applyBorder="1" applyAlignment="1">
      <alignment vertical="center" wrapText="1" shrinkToFit="1"/>
    </xf>
    <xf numFmtId="0" fontId="37" fillId="3" borderId="13" xfId="5" applyFont="1" applyFill="1" applyBorder="1">
      <alignment vertical="center"/>
    </xf>
    <xf numFmtId="0" fontId="36" fillId="0" borderId="2" xfId="5" applyFont="1" applyBorder="1" applyAlignment="1">
      <alignment vertical="center" shrinkToFit="1"/>
    </xf>
    <xf numFmtId="0" fontId="37" fillId="0" borderId="2" xfId="5" applyFont="1" applyBorder="1" applyAlignment="1">
      <alignment horizontal="center" vertical="center" shrinkToFit="1"/>
    </xf>
    <xf numFmtId="41" fontId="37" fillId="0" borderId="2" xfId="4" applyFont="1" applyBorder="1" applyAlignment="1">
      <alignment horizontal="center" vertical="center" shrinkToFit="1"/>
    </xf>
    <xf numFmtId="41" fontId="38" fillId="0" borderId="2" xfId="4" applyFont="1" applyFill="1" applyBorder="1" applyAlignment="1">
      <alignment vertical="center" shrinkToFit="1"/>
    </xf>
    <xf numFmtId="0" fontId="47" fillId="0" borderId="1" xfId="5" applyFont="1" applyBorder="1">
      <alignment vertical="center"/>
    </xf>
    <xf numFmtId="0" fontId="44" fillId="0" borderId="8" xfId="5" applyFont="1" applyBorder="1" applyAlignment="1">
      <alignment horizontal="center" vertical="center"/>
    </xf>
    <xf numFmtId="0" fontId="36" fillId="0" borderId="12" xfId="5" applyFont="1" applyBorder="1" applyAlignment="1">
      <alignment horizontal="left" vertical="center"/>
    </xf>
    <xf numFmtId="41" fontId="37" fillId="0" borderId="0" xfId="4" applyNumberFormat="1" applyFont="1" applyBorder="1" applyAlignment="1">
      <alignment horizontal="right" vertical="center" shrinkToFit="1"/>
    </xf>
    <xf numFmtId="0" fontId="44" fillId="0" borderId="9" xfId="5" applyFont="1" applyBorder="1" applyAlignment="1">
      <alignment horizontal="center" vertical="center"/>
    </xf>
    <xf numFmtId="0" fontId="36" fillId="0" borderId="14" xfId="5" applyFont="1" applyBorder="1" applyAlignment="1">
      <alignment horizontal="left" vertical="center"/>
    </xf>
    <xf numFmtId="41" fontId="37" fillId="0" borderId="2" xfId="5" applyNumberFormat="1" applyFont="1" applyBorder="1" applyAlignment="1">
      <alignment horizontal="right" vertical="center" shrinkToFit="1"/>
    </xf>
    <xf numFmtId="0" fontId="37" fillId="0" borderId="2" xfId="5" applyFont="1" applyBorder="1" applyAlignment="1">
      <alignment horizontal="center" vertical="center"/>
    </xf>
    <xf numFmtId="0" fontId="44" fillId="0" borderId="0" xfId="5" applyFont="1" applyBorder="1" applyAlignment="1">
      <alignment horizontal="center" vertical="center"/>
    </xf>
    <xf numFmtId="41" fontId="37" fillId="0" borderId="0" xfId="5" applyNumberFormat="1" applyFont="1" applyBorder="1" applyAlignment="1">
      <alignment horizontal="right" vertical="center" shrinkToFit="1"/>
    </xf>
    <xf numFmtId="0" fontId="47" fillId="0" borderId="3" xfId="5" applyFont="1" applyBorder="1">
      <alignment vertical="center"/>
    </xf>
    <xf numFmtId="0" fontId="37" fillId="3" borderId="3" xfId="5" applyFont="1" applyFill="1" applyBorder="1">
      <alignment vertical="center"/>
    </xf>
    <xf numFmtId="0" fontId="36" fillId="0" borderId="11" xfId="5" applyFont="1" applyFill="1" applyBorder="1">
      <alignment vertical="center"/>
    </xf>
    <xf numFmtId="41" fontId="37" fillId="0" borderId="5" xfId="4" applyFont="1" applyFill="1" applyBorder="1" applyAlignment="1">
      <alignment vertical="center" shrinkToFit="1"/>
    </xf>
    <xf numFmtId="41" fontId="37" fillId="0" borderId="5" xfId="4" applyFont="1" applyFill="1" applyBorder="1" applyAlignment="1">
      <alignment horizontal="center" vertical="center"/>
    </xf>
    <xf numFmtId="0" fontId="37" fillId="0" borderId="5" xfId="5" applyFont="1" applyFill="1" applyBorder="1" applyAlignment="1">
      <alignment horizontal="center" vertical="center" shrinkToFit="1"/>
    </xf>
    <xf numFmtId="41" fontId="37" fillId="0" borderId="5" xfId="4" applyFont="1" applyFill="1" applyBorder="1" applyAlignment="1">
      <alignment horizontal="center" vertical="center" shrinkToFit="1"/>
    </xf>
    <xf numFmtId="41" fontId="37" fillId="0" borderId="5" xfId="4" applyFont="1" applyFill="1" applyBorder="1" applyAlignment="1">
      <alignment vertical="center"/>
    </xf>
    <xf numFmtId="41" fontId="38" fillId="0" borderId="5" xfId="4" applyFont="1" applyFill="1" applyBorder="1" applyAlignment="1">
      <alignment vertical="center" shrinkToFit="1"/>
    </xf>
    <xf numFmtId="176" fontId="37" fillId="0" borderId="5" xfId="4" applyNumberFormat="1" applyFont="1" applyFill="1" applyBorder="1">
      <alignment vertical="center"/>
    </xf>
    <xf numFmtId="0" fontId="37" fillId="0" borderId="5" xfId="5" applyFont="1" applyFill="1" applyBorder="1" applyAlignment="1">
      <alignment vertical="center" shrinkToFit="1"/>
    </xf>
    <xf numFmtId="0" fontId="47" fillId="0" borderId="9" xfId="5" applyFont="1" applyBorder="1">
      <alignment vertical="center"/>
    </xf>
    <xf numFmtId="0" fontId="36" fillId="0" borderId="2" xfId="5" applyFont="1" applyBorder="1" applyAlignment="1">
      <alignment horizontal="left" vertical="center"/>
    </xf>
    <xf numFmtId="0" fontId="36" fillId="0" borderId="0" xfId="5" applyFont="1" applyBorder="1" applyAlignment="1">
      <alignment horizontal="left" vertical="center"/>
    </xf>
    <xf numFmtId="0" fontId="47" fillId="0" borderId="11" xfId="5" applyFont="1" applyBorder="1">
      <alignment vertical="center"/>
    </xf>
    <xf numFmtId="0" fontId="36" fillId="0" borderId="5" xfId="5" applyFont="1" applyBorder="1" applyAlignment="1">
      <alignment horizontal="left" vertical="center"/>
    </xf>
    <xf numFmtId="41" fontId="37" fillId="0" borderId="5" xfId="5" applyNumberFormat="1" applyFont="1" applyBorder="1" applyAlignment="1">
      <alignment horizontal="right" vertical="center" shrinkToFit="1"/>
    </xf>
    <xf numFmtId="0" fontId="37" fillId="0" borderId="5" xfId="5" applyFont="1" applyBorder="1" applyAlignment="1">
      <alignment horizontal="center" vertical="center"/>
    </xf>
    <xf numFmtId="0" fontId="37" fillId="0" borderId="5" xfId="5" applyFont="1" applyBorder="1" applyAlignment="1">
      <alignment horizontal="center" vertical="center" shrinkToFit="1"/>
    </xf>
    <xf numFmtId="0" fontId="37" fillId="0" borderId="8" xfId="5" applyFont="1" applyBorder="1">
      <alignment vertical="center"/>
    </xf>
    <xf numFmtId="181" fontId="3" fillId="0" borderId="9" xfId="5" applyNumberFormat="1" applyBorder="1">
      <alignment vertical="center"/>
    </xf>
    <xf numFmtId="0" fontId="38" fillId="0" borderId="9" xfId="5" applyFont="1" applyBorder="1" applyAlignment="1">
      <alignment horizontal="center" vertical="center"/>
    </xf>
    <xf numFmtId="0" fontId="47" fillId="0" borderId="2" xfId="5" applyFont="1" applyBorder="1">
      <alignment vertical="center"/>
    </xf>
    <xf numFmtId="0" fontId="37" fillId="0" borderId="9" xfId="5" applyFont="1" applyBorder="1">
      <alignment vertical="center"/>
    </xf>
    <xf numFmtId="41" fontId="37" fillId="0" borderId="0" xfId="5" applyNumberFormat="1" applyFont="1" applyBorder="1" applyAlignment="1">
      <alignment horizontal="right" vertical="center"/>
    </xf>
    <xf numFmtId="0" fontId="37" fillId="0" borderId="0" xfId="5" applyFont="1" applyBorder="1" applyAlignment="1">
      <alignment horizontal="right" vertical="center"/>
    </xf>
    <xf numFmtId="0" fontId="38" fillId="0" borderId="8" xfId="5" applyFont="1" applyBorder="1" applyAlignment="1">
      <alignment horizontal="center" vertical="center"/>
    </xf>
    <xf numFmtId="0" fontId="38" fillId="0" borderId="1" xfId="5" applyFont="1" applyBorder="1" applyAlignment="1">
      <alignment horizontal="center" vertical="center"/>
    </xf>
    <xf numFmtId="0" fontId="44" fillId="0" borderId="7" xfId="5" applyFont="1" applyBorder="1" applyAlignment="1">
      <alignment horizontal="center" vertical="center" shrinkToFit="1"/>
    </xf>
    <xf numFmtId="0" fontId="44" fillId="0" borderId="11" xfId="5" applyFont="1" applyFill="1" applyBorder="1">
      <alignment vertical="center"/>
    </xf>
    <xf numFmtId="41" fontId="37" fillId="0" borderId="5" xfId="4" applyFont="1" applyFill="1" applyBorder="1">
      <alignment vertical="center"/>
    </xf>
    <xf numFmtId="176" fontId="37" fillId="0" borderId="5" xfId="4" applyNumberFormat="1" applyFont="1" applyFill="1" applyBorder="1" applyAlignment="1">
      <alignment vertical="center" shrinkToFit="1"/>
    </xf>
    <xf numFmtId="0" fontId="44" fillId="0" borderId="8" xfId="5" applyFont="1" applyBorder="1" applyAlignment="1">
      <alignment horizontal="center" vertical="center" shrinkToFit="1"/>
    </xf>
    <xf numFmtId="0" fontId="44" fillId="0" borderId="12" xfId="5" applyFont="1" applyBorder="1" applyAlignment="1">
      <alignment horizontal="center" vertical="center" shrinkToFit="1"/>
    </xf>
    <xf numFmtId="0" fontId="36" fillId="0" borderId="8" xfId="5" applyFont="1" applyBorder="1">
      <alignment vertical="center"/>
    </xf>
    <xf numFmtId="0" fontId="44" fillId="0" borderId="1" xfId="5" applyFont="1" applyBorder="1" applyAlignment="1">
      <alignment horizontal="center" vertical="center" shrinkToFit="1"/>
    </xf>
    <xf numFmtId="0" fontId="44" fillId="0" borderId="12" xfId="5" applyFont="1" applyBorder="1" applyAlignment="1">
      <alignment horizontal="left" vertical="center"/>
    </xf>
    <xf numFmtId="41" fontId="36" fillId="0" borderId="1" xfId="5" applyNumberFormat="1" applyFont="1" applyFill="1" applyBorder="1" applyAlignment="1">
      <alignment vertical="center" shrinkToFit="1"/>
    </xf>
    <xf numFmtId="190" fontId="37" fillId="0" borderId="0" xfId="4" applyNumberFormat="1" applyFont="1" applyFill="1" applyBorder="1" applyAlignment="1">
      <alignment horizontal="center" vertical="center" shrinkToFit="1"/>
    </xf>
    <xf numFmtId="0" fontId="38" fillId="0" borderId="0" xfId="5" applyFont="1" applyBorder="1" applyAlignment="1">
      <alignment horizontal="right" vertical="center"/>
    </xf>
    <xf numFmtId="0" fontId="47" fillId="0" borderId="13" xfId="5" applyFont="1" applyBorder="1">
      <alignment vertical="center"/>
    </xf>
    <xf numFmtId="0" fontId="44" fillId="0" borderId="9" xfId="5" applyFont="1" applyBorder="1" applyAlignment="1">
      <alignment horizontal="center" vertical="center" shrinkToFit="1"/>
    </xf>
    <xf numFmtId="0" fontId="44" fillId="0" borderId="14" xfId="5" applyFont="1" applyBorder="1" applyAlignment="1">
      <alignment horizontal="center" vertical="center" shrinkToFit="1"/>
    </xf>
    <xf numFmtId="0" fontId="36" fillId="0" borderId="9" xfId="5" applyFont="1" applyBorder="1">
      <alignment vertical="center"/>
    </xf>
    <xf numFmtId="0" fontId="44" fillId="0" borderId="13" xfId="5" applyFont="1" applyBorder="1" applyAlignment="1">
      <alignment horizontal="center" vertical="center" shrinkToFit="1"/>
    </xf>
    <xf numFmtId="0" fontId="44" fillId="0" borderId="14" xfId="5" applyFont="1" applyBorder="1" applyAlignment="1">
      <alignment horizontal="left" vertical="center"/>
    </xf>
    <xf numFmtId="41" fontId="37" fillId="0" borderId="2" xfId="5" applyNumberFormat="1" applyFont="1" applyBorder="1" applyAlignment="1">
      <alignment horizontal="right" vertical="center"/>
    </xf>
    <xf numFmtId="0" fontId="37" fillId="0" borderId="2" xfId="5" applyFont="1" applyBorder="1" applyAlignment="1">
      <alignment horizontal="right" vertical="center"/>
    </xf>
    <xf numFmtId="0" fontId="44" fillId="0" borderId="5" xfId="5" applyFont="1" applyFill="1" applyBorder="1">
      <alignment vertical="center"/>
    </xf>
    <xf numFmtId="0" fontId="44" fillId="0" borderId="0" xfId="5" applyFont="1" applyBorder="1" applyAlignment="1">
      <alignment horizontal="left" vertical="center"/>
    </xf>
    <xf numFmtId="0" fontId="44" fillId="0" borderId="0" xfId="5" applyFont="1" applyBorder="1" applyAlignment="1">
      <alignment horizontal="center" vertical="center" shrinkToFit="1"/>
    </xf>
    <xf numFmtId="0" fontId="36" fillId="0" borderId="11" xfId="5" applyFont="1" applyBorder="1" applyAlignment="1">
      <alignment horizontal="left" vertical="center"/>
    </xf>
    <xf numFmtId="0" fontId="37" fillId="0" borderId="5" xfId="5" applyFont="1" applyBorder="1" applyAlignment="1">
      <alignment horizontal="right" vertical="center"/>
    </xf>
    <xf numFmtId="176" fontId="39" fillId="0" borderId="1" xfId="4" applyNumberFormat="1" applyFont="1" applyFill="1" applyBorder="1">
      <alignment vertical="center"/>
    </xf>
    <xf numFmtId="0" fontId="36" fillId="0" borderId="12" xfId="5" applyFont="1" applyBorder="1">
      <alignment vertical="center"/>
    </xf>
    <xf numFmtId="0" fontId="36" fillId="0" borderId="0" xfId="5" applyFont="1" applyBorder="1" applyAlignment="1">
      <alignment horizontal="center" vertical="center" shrinkToFit="1"/>
    </xf>
    <xf numFmtId="0" fontId="38" fillId="0" borderId="0" xfId="5" applyFont="1" applyBorder="1" applyAlignment="1">
      <alignment vertical="center" shrinkToFit="1"/>
    </xf>
    <xf numFmtId="0" fontId="37" fillId="0" borderId="0" xfId="5" applyFont="1" applyFill="1" applyBorder="1" applyAlignment="1">
      <alignment horizontal="center" vertical="center"/>
    </xf>
    <xf numFmtId="0" fontId="44" fillId="0" borderId="2" xfId="5" applyFont="1" applyBorder="1" applyAlignment="1">
      <alignment horizontal="center" vertical="center"/>
    </xf>
    <xf numFmtId="0" fontId="36" fillId="0" borderId="14" xfId="5" applyFont="1" applyBorder="1">
      <alignment vertical="center"/>
    </xf>
    <xf numFmtId="0" fontId="37" fillId="0" borderId="2" xfId="5" applyFont="1" applyBorder="1" applyAlignment="1">
      <alignment vertical="center" shrinkToFit="1"/>
    </xf>
    <xf numFmtId="0" fontId="38" fillId="0" borderId="2" xfId="5" applyFont="1" applyBorder="1" applyAlignment="1">
      <alignment vertical="center" shrinkToFit="1"/>
    </xf>
    <xf numFmtId="179" fontId="37" fillId="0" borderId="13" xfId="5" applyNumberFormat="1" applyFont="1" applyBorder="1" applyAlignment="1">
      <alignment vertical="center"/>
    </xf>
    <xf numFmtId="0" fontId="4" fillId="0" borderId="13" xfId="5" applyFont="1" applyBorder="1" applyAlignment="1">
      <alignment horizontal="center" vertical="center"/>
    </xf>
    <xf numFmtId="41" fontId="49" fillId="0" borderId="0" xfId="4" applyFont="1" applyFill="1" applyBorder="1" applyAlignment="1">
      <alignment horizontal="center" vertical="center"/>
    </xf>
    <xf numFmtId="41" fontId="49" fillId="0" borderId="0" xfId="4" applyFont="1" applyBorder="1" applyAlignment="1">
      <alignment horizontal="center" vertical="center"/>
    </xf>
    <xf numFmtId="41" fontId="49" fillId="0" borderId="0" xfId="4" applyFont="1" applyFill="1" applyBorder="1" applyAlignment="1">
      <alignment vertical="center"/>
    </xf>
    <xf numFmtId="0" fontId="44" fillId="0" borderId="7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 shrinkToFit="1"/>
    </xf>
    <xf numFmtId="41" fontId="36" fillId="0" borderId="7" xfId="0" applyNumberFormat="1" applyFont="1" applyBorder="1">
      <alignment vertical="center"/>
    </xf>
    <xf numFmtId="0" fontId="37" fillId="3" borderId="3" xfId="0" applyFont="1" applyFill="1" applyBorder="1">
      <alignment vertical="center"/>
    </xf>
    <xf numFmtId="0" fontId="44" fillId="0" borderId="11" xfId="0" applyFont="1" applyFill="1" applyBorder="1">
      <alignment vertical="center"/>
    </xf>
    <xf numFmtId="0" fontId="44" fillId="0" borderId="1" xfId="0" applyFont="1" applyBorder="1" applyAlignment="1">
      <alignment horizontal="center" vertical="center" shrinkToFit="1"/>
    </xf>
    <xf numFmtId="0" fontId="36" fillId="0" borderId="8" xfId="0" applyFont="1" applyBorder="1">
      <alignment vertical="center"/>
    </xf>
    <xf numFmtId="0" fontId="37" fillId="3" borderId="1" xfId="0" applyFont="1" applyFill="1" applyBorder="1">
      <alignment vertical="center"/>
    </xf>
    <xf numFmtId="0" fontId="44" fillId="0" borderId="12" xfId="0" applyFont="1" applyBorder="1" applyAlignment="1">
      <alignment horizontal="left" vertical="center"/>
    </xf>
    <xf numFmtId="41" fontId="37" fillId="0" borderId="0" xfId="0" applyNumberFormat="1" applyFont="1" applyBorder="1" applyAlignment="1">
      <alignment horizontal="right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right" vertical="center"/>
    </xf>
    <xf numFmtId="0" fontId="44" fillId="0" borderId="8" xfId="0" applyFont="1" applyBorder="1">
      <alignment vertical="center"/>
    </xf>
    <xf numFmtId="0" fontId="44" fillId="0" borderId="1" xfId="0" applyFont="1" applyBorder="1">
      <alignment vertical="center"/>
    </xf>
    <xf numFmtId="0" fontId="44" fillId="0" borderId="14" xfId="0" applyFont="1" applyBorder="1" applyAlignment="1">
      <alignment horizontal="left" vertical="center"/>
    </xf>
    <xf numFmtId="41" fontId="37" fillId="5" borderId="2" xfId="0" applyNumberFormat="1" applyFont="1" applyFill="1" applyBorder="1" applyAlignment="1">
      <alignment horizontal="right" vertical="center"/>
    </xf>
    <xf numFmtId="0" fontId="37" fillId="5" borderId="2" xfId="0" applyFont="1" applyFill="1" applyBorder="1" applyAlignment="1">
      <alignment horizontal="right" vertical="center"/>
    </xf>
    <xf numFmtId="176" fontId="36" fillId="0" borderId="1" xfId="0" applyNumberFormat="1" applyFont="1" applyFill="1" applyBorder="1" applyAlignment="1">
      <alignment vertical="center" shrinkToFit="1"/>
    </xf>
    <xf numFmtId="0" fontId="44" fillId="0" borderId="8" xfId="0" applyFont="1" applyFill="1" applyBorder="1" applyAlignment="1">
      <alignment horizontal="center" vertical="center"/>
    </xf>
    <xf numFmtId="41" fontId="4" fillId="0" borderId="8" xfId="3" applyFont="1" applyFill="1" applyBorder="1">
      <alignment vertical="center"/>
    </xf>
    <xf numFmtId="41" fontId="4" fillId="0" borderId="7" xfId="3" applyFont="1" applyFill="1" applyBorder="1">
      <alignment vertical="center"/>
    </xf>
    <xf numFmtId="41" fontId="3" fillId="0" borderId="8" xfId="3" applyFont="1" applyFill="1" applyBorder="1">
      <alignment vertical="center"/>
    </xf>
    <xf numFmtId="41" fontId="3" fillId="0" borderId="9" xfId="3" applyFont="1" applyFill="1" applyBorder="1">
      <alignment vertical="center"/>
    </xf>
    <xf numFmtId="191" fontId="32" fillId="0" borderId="2" xfId="1" applyNumberFormat="1" applyFont="1" applyFill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180" fontId="6" fillId="0" borderId="4" xfId="1" applyNumberFormat="1" applyFont="1" applyBorder="1">
      <alignment vertical="center"/>
    </xf>
    <xf numFmtId="0" fontId="20" fillId="0" borderId="11" xfId="0" applyFont="1" applyBorder="1" applyAlignment="1">
      <alignment vertical="center" wrapText="1" shrinkToFit="1"/>
    </xf>
    <xf numFmtId="179" fontId="5" fillId="0" borderId="5" xfId="3" applyNumberFormat="1" applyFont="1" applyBorder="1">
      <alignment vertical="center"/>
    </xf>
    <xf numFmtId="0" fontId="5" fillId="0" borderId="5" xfId="3" applyNumberFormat="1" applyFont="1" applyFill="1" applyBorder="1" applyAlignment="1">
      <alignment horizontal="center" vertical="center"/>
    </xf>
    <xf numFmtId="179" fontId="6" fillId="0" borderId="1" xfId="3" applyNumberFormat="1" applyFont="1" applyFill="1" applyBorder="1">
      <alignment vertical="center"/>
    </xf>
    <xf numFmtId="0" fontId="20" fillId="0" borderId="12" xfId="0" applyFont="1" applyBorder="1" applyAlignment="1">
      <alignment vertical="center" wrapText="1"/>
    </xf>
    <xf numFmtId="0" fontId="0" fillId="0" borderId="1" xfId="0" applyFill="1" applyBorder="1">
      <alignment vertical="center"/>
    </xf>
    <xf numFmtId="0" fontId="5" fillId="0" borderId="1" xfId="0" applyFont="1" applyFill="1" applyBorder="1">
      <alignment vertical="center"/>
    </xf>
    <xf numFmtId="0" fontId="20" fillId="0" borderId="5" xfId="0" applyFont="1" applyFill="1" applyBorder="1" applyAlignment="1">
      <alignment horizontal="left" vertical="center" wrapText="1"/>
    </xf>
    <xf numFmtId="179" fontId="5" fillId="0" borderId="5" xfId="0" applyNumberFormat="1" applyFont="1" applyFill="1" applyBorder="1" applyAlignment="1">
      <alignment horizontal="right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shrinkToFit="1"/>
    </xf>
    <xf numFmtId="0" fontId="0" fillId="0" borderId="13" xfId="0" applyFill="1" applyBorder="1">
      <alignment vertical="center"/>
    </xf>
    <xf numFmtId="0" fontId="20" fillId="0" borderId="0" xfId="0" applyFont="1" applyFill="1" applyBorder="1" applyAlignment="1">
      <alignment horizontal="left" vertical="center" wrapText="1" shrinkToFit="1"/>
    </xf>
    <xf numFmtId="0" fontId="20" fillId="5" borderId="44" xfId="0" applyFont="1" applyFill="1" applyBorder="1" applyAlignment="1">
      <alignment horizontal="left" vertical="center"/>
    </xf>
    <xf numFmtId="179" fontId="5" fillId="5" borderId="0" xfId="0" applyNumberFormat="1" applyFont="1" applyFill="1" applyBorder="1" applyAlignment="1">
      <alignment horizontal="right" vertical="center"/>
    </xf>
    <xf numFmtId="193" fontId="5" fillId="5" borderId="0" xfId="3" applyNumberFormat="1" applyFont="1" applyFill="1" applyBorder="1" applyAlignment="1">
      <alignment horizontal="right" vertical="center"/>
    </xf>
    <xf numFmtId="176" fontId="4" fillId="5" borderId="0" xfId="0" applyNumberFormat="1" applyFont="1" applyFill="1" applyBorder="1" applyAlignment="1">
      <alignment vertical="center" shrinkToFit="1"/>
    </xf>
    <xf numFmtId="0" fontId="4" fillId="5" borderId="0" xfId="0" applyFont="1" applyFill="1" applyBorder="1" applyAlignment="1">
      <alignment vertical="center" shrinkToFit="1"/>
    </xf>
    <xf numFmtId="0" fontId="4" fillId="5" borderId="0" xfId="0" applyFont="1" applyFill="1" applyBorder="1">
      <alignment vertical="center"/>
    </xf>
    <xf numFmtId="179" fontId="5" fillId="5" borderId="42" xfId="3" applyNumberFormat="1" applyFont="1" applyFill="1" applyBorder="1" applyAlignment="1">
      <alignment vertical="center" shrinkToFit="1"/>
    </xf>
    <xf numFmtId="41" fontId="5" fillId="5" borderId="0" xfId="3" applyFont="1" applyFill="1" applyBorder="1" applyAlignment="1">
      <alignment horizontal="right" vertical="center"/>
    </xf>
    <xf numFmtId="41" fontId="4" fillId="5" borderId="0" xfId="3" applyFont="1" applyFill="1" applyBorder="1" applyAlignment="1">
      <alignment vertical="center"/>
    </xf>
    <xf numFmtId="179" fontId="5" fillId="5" borderId="42" xfId="3" applyNumberFormat="1" applyFont="1" applyFill="1" applyBorder="1">
      <alignment vertical="center"/>
    </xf>
    <xf numFmtId="0" fontId="20" fillId="5" borderId="0" xfId="0" applyFont="1" applyFill="1" applyBorder="1" applyAlignment="1">
      <alignment horizontal="left" vertical="center"/>
    </xf>
    <xf numFmtId="179" fontId="5" fillId="5" borderId="1" xfId="0" applyNumberFormat="1" applyFont="1" applyFill="1" applyBorder="1">
      <alignment vertical="center"/>
    </xf>
    <xf numFmtId="41" fontId="5" fillId="5" borderId="0" xfId="3" applyNumberFormat="1" applyFont="1" applyFill="1" applyBorder="1" applyAlignment="1">
      <alignment horizontal="right" vertical="center"/>
    </xf>
    <xf numFmtId="0" fontId="5" fillId="5" borderId="0" xfId="0" applyNumberFormat="1" applyFont="1" applyFill="1" applyBorder="1" applyAlignment="1">
      <alignment horizontal="center" vertical="center"/>
    </xf>
    <xf numFmtId="0" fontId="5" fillId="5" borderId="0" xfId="0" applyNumberFormat="1" applyFont="1" applyFill="1" applyBorder="1" applyAlignment="1">
      <alignment horizontal="center" vertical="center" shrinkToFit="1"/>
    </xf>
    <xf numFmtId="0" fontId="20" fillId="5" borderId="2" xfId="0" applyFont="1" applyFill="1" applyBorder="1" applyAlignment="1">
      <alignment horizontal="left" vertical="center"/>
    </xf>
    <xf numFmtId="179" fontId="5" fillId="5" borderId="2" xfId="0" applyNumberFormat="1" applyFont="1" applyFill="1" applyBorder="1" applyAlignment="1">
      <alignment horizontal="right" vertical="center"/>
    </xf>
    <xf numFmtId="41" fontId="5" fillId="5" borderId="2" xfId="3" applyFont="1" applyFill="1" applyBorder="1" applyAlignment="1">
      <alignment horizontal="right" vertical="center"/>
    </xf>
    <xf numFmtId="41" fontId="4" fillId="5" borderId="2" xfId="3" applyFont="1" applyFill="1" applyBorder="1" applyAlignment="1">
      <alignment vertical="center"/>
    </xf>
    <xf numFmtId="0" fontId="4" fillId="5" borderId="2" xfId="0" applyFont="1" applyFill="1" applyBorder="1">
      <alignment vertical="center"/>
    </xf>
    <xf numFmtId="0" fontId="4" fillId="5" borderId="41" xfId="0" applyFont="1" applyFill="1" applyBorder="1">
      <alignment vertical="center"/>
    </xf>
    <xf numFmtId="179" fontId="5" fillId="5" borderId="13" xfId="0" applyNumberFormat="1" applyFont="1" applyFill="1" applyBorder="1">
      <alignment vertical="center"/>
    </xf>
    <xf numFmtId="179" fontId="5" fillId="5" borderId="0" xfId="0" applyNumberFormat="1" applyFont="1" applyFill="1" applyBorder="1">
      <alignment vertical="center"/>
    </xf>
    <xf numFmtId="41" fontId="58" fillId="0" borderId="2" xfId="9" applyFont="1" applyFill="1" applyBorder="1" applyAlignment="1">
      <alignment horizontal="left" vertical="center"/>
    </xf>
    <xf numFmtId="176" fontId="4" fillId="5" borderId="13" xfId="3" applyNumberFormat="1" applyFont="1" applyFill="1" applyBorder="1">
      <alignment vertical="center"/>
    </xf>
    <xf numFmtId="176" fontId="40" fillId="7" borderId="3" xfId="4" applyNumberFormat="1" applyFont="1" applyFill="1" applyBorder="1" applyAlignment="1">
      <alignment vertical="center" shrinkToFit="1"/>
    </xf>
    <xf numFmtId="176" fontId="39" fillId="7" borderId="3" xfId="4" applyNumberFormat="1" applyFont="1" applyFill="1" applyBorder="1">
      <alignment vertical="center"/>
    </xf>
    <xf numFmtId="176" fontId="39" fillId="7" borderId="1" xfId="4" applyNumberFormat="1" applyFont="1" applyFill="1" applyBorder="1">
      <alignment vertical="center"/>
    </xf>
    <xf numFmtId="179" fontId="13" fillId="5" borderId="7" xfId="0" applyNumberFormat="1" applyFont="1" applyFill="1" applyBorder="1">
      <alignment vertical="center"/>
    </xf>
    <xf numFmtId="0" fontId="20" fillId="5" borderId="12" xfId="0" applyFont="1" applyFill="1" applyBorder="1">
      <alignment vertical="center"/>
    </xf>
    <xf numFmtId="0" fontId="20" fillId="5" borderId="14" xfId="0" applyFont="1" applyFill="1" applyBorder="1" applyAlignment="1">
      <alignment vertical="center" wrapText="1" shrinkToFit="1"/>
    </xf>
    <xf numFmtId="179" fontId="5" fillId="5" borderId="2" xfId="0" applyNumberFormat="1" applyFont="1" applyFill="1" applyBorder="1" applyAlignment="1">
      <alignment vertical="center"/>
    </xf>
    <xf numFmtId="0" fontId="30" fillId="10" borderId="18" xfId="0" applyFont="1" applyFill="1" applyBorder="1" applyAlignment="1">
      <alignment horizontal="center" vertical="center"/>
    </xf>
    <xf numFmtId="176" fontId="36" fillId="0" borderId="12" xfId="0" applyNumberFormat="1" applyFont="1" applyFill="1" applyBorder="1" applyAlignment="1">
      <alignment vertical="center" shrinkToFit="1"/>
    </xf>
    <xf numFmtId="1" fontId="7" fillId="0" borderId="7" xfId="1" applyNumberFormat="1" applyFont="1" applyFill="1" applyBorder="1" applyAlignment="1">
      <alignment vertical="center" shrinkToFit="1"/>
    </xf>
    <xf numFmtId="176" fontId="14" fillId="8" borderId="3" xfId="3" applyNumberFormat="1" applyFont="1" applyFill="1" applyBorder="1" applyAlignment="1">
      <alignment vertical="center" shrinkToFit="1"/>
    </xf>
    <xf numFmtId="181" fontId="0" fillId="0" borderId="12" xfId="0" applyNumberFormat="1" applyFill="1" applyBorder="1">
      <alignment vertical="center"/>
    </xf>
    <xf numFmtId="0" fontId="20" fillId="0" borderId="0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176" fontId="14" fillId="5" borderId="1" xfId="3" applyNumberFormat="1" applyFont="1" applyFill="1" applyBorder="1" applyAlignment="1">
      <alignment vertical="center" shrinkToFit="1"/>
    </xf>
    <xf numFmtId="176" fontId="13" fillId="5" borderId="1" xfId="3" applyNumberFormat="1" applyFont="1" applyFill="1" applyBorder="1" applyAlignment="1">
      <alignment vertical="center" shrinkToFit="1"/>
    </xf>
    <xf numFmtId="0" fontId="20" fillId="5" borderId="12" xfId="0" applyFont="1" applyFill="1" applyBorder="1" applyAlignment="1">
      <alignment vertical="center" wrapText="1" shrinkToFit="1"/>
    </xf>
    <xf numFmtId="179" fontId="5" fillId="5" borderId="0" xfId="3" applyNumberFormat="1" applyFont="1" applyFill="1" applyBorder="1">
      <alignment vertical="center"/>
    </xf>
    <xf numFmtId="179" fontId="5" fillId="5" borderId="2" xfId="0" applyNumberFormat="1" applyFont="1" applyFill="1" applyBorder="1">
      <alignment vertical="center"/>
    </xf>
    <xf numFmtId="0" fontId="5" fillId="5" borderId="2" xfId="0" applyNumberFormat="1" applyFont="1" applyFill="1" applyBorder="1" applyAlignment="1">
      <alignment horizontal="center" vertical="center" shrinkToFit="1"/>
    </xf>
    <xf numFmtId="0" fontId="5" fillId="5" borderId="2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 shrinkToFit="1"/>
    </xf>
    <xf numFmtId="0" fontId="4" fillId="0" borderId="9" xfId="0" applyFont="1" applyFill="1" applyBorder="1">
      <alignment vertical="center"/>
    </xf>
    <xf numFmtId="41" fontId="10" fillId="0" borderId="4" xfId="0" applyNumberFormat="1" applyFont="1" applyBorder="1" applyAlignment="1">
      <alignment vertical="center" shrinkToFit="1"/>
    </xf>
    <xf numFmtId="180" fontId="9" fillId="0" borderId="4" xfId="1" applyNumberFormat="1" applyFont="1" applyFill="1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horizontal="right" vertical="center"/>
    </xf>
    <xf numFmtId="41" fontId="4" fillId="0" borderId="18" xfId="3" applyFont="1" applyBorder="1">
      <alignment vertical="center"/>
    </xf>
    <xf numFmtId="181" fontId="4" fillId="0" borderId="7" xfId="0" applyNumberFormat="1" applyFont="1" applyBorder="1" applyAlignment="1">
      <alignment horizontal="center" vertical="center"/>
    </xf>
    <xf numFmtId="41" fontId="5" fillId="0" borderId="18" xfId="0" applyNumberFormat="1" applyFont="1" applyBorder="1">
      <alignment vertical="center"/>
    </xf>
    <xf numFmtId="183" fontId="5" fillId="0" borderId="2" xfId="0" applyNumberFormat="1" applyFont="1" applyFill="1" applyBorder="1" applyAlignment="1">
      <alignment horizontal="center" vertical="center" shrinkToFit="1"/>
    </xf>
    <xf numFmtId="0" fontId="0" fillId="5" borderId="12" xfId="0" applyFill="1" applyBorder="1">
      <alignment vertical="center"/>
    </xf>
    <xf numFmtId="0" fontId="7" fillId="0" borderId="13" xfId="0" quotePrefix="1" applyFont="1" applyBorder="1">
      <alignment vertical="center"/>
    </xf>
    <xf numFmtId="0" fontId="5" fillId="0" borderId="2" xfId="3" applyNumberFormat="1" applyFont="1" applyFill="1" applyBorder="1" applyAlignment="1">
      <alignment horizontal="center" vertical="center"/>
    </xf>
    <xf numFmtId="179" fontId="13" fillId="5" borderId="8" xfId="0" applyNumberFormat="1" applyFont="1" applyFill="1" applyBorder="1">
      <alignment vertical="center"/>
    </xf>
    <xf numFmtId="41" fontId="3" fillId="0" borderId="6" xfId="3" applyFont="1" applyBorder="1" applyAlignment="1">
      <alignment vertical="center" shrinkToFit="1"/>
    </xf>
    <xf numFmtId="41" fontId="3" fillId="0" borderId="6" xfId="3" applyFont="1" applyBorder="1">
      <alignment vertical="center"/>
    </xf>
    <xf numFmtId="178" fontId="5" fillId="0" borderId="6" xfId="0" applyNumberFormat="1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18" xfId="0" applyFont="1" applyBorder="1" applyAlignment="1">
      <alignment vertical="center" shrinkToFit="1"/>
    </xf>
    <xf numFmtId="41" fontId="14" fillId="0" borderId="4" xfId="3" applyFont="1" applyBorder="1">
      <alignment vertical="center"/>
    </xf>
    <xf numFmtId="176" fontId="14" fillId="0" borderId="4" xfId="0" applyNumberFormat="1" applyFont="1" applyBorder="1" applyAlignment="1">
      <alignment vertical="center" shrinkToFit="1"/>
    </xf>
    <xf numFmtId="180" fontId="14" fillId="0" borderId="18" xfId="1" applyNumberFormat="1" applyFont="1" applyBorder="1" applyAlignment="1">
      <alignment vertical="center" shrinkToFit="1"/>
    </xf>
    <xf numFmtId="0" fontId="10" fillId="0" borderId="4" xfId="0" applyFont="1" applyBorder="1">
      <alignment vertical="center"/>
    </xf>
    <xf numFmtId="0" fontId="20" fillId="0" borderId="6" xfId="0" applyFont="1" applyBorder="1">
      <alignment vertical="center"/>
    </xf>
    <xf numFmtId="0" fontId="20" fillId="0" borderId="13" xfId="0" applyFont="1" applyFill="1" applyBorder="1" applyAlignment="1">
      <alignment horizontal="center" vertical="center" shrinkToFit="1"/>
    </xf>
    <xf numFmtId="0" fontId="5" fillId="0" borderId="12" xfId="0" quotePrefix="1" applyFont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shrinkToFit="1"/>
    </xf>
    <xf numFmtId="0" fontId="7" fillId="11" borderId="8" xfId="0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0" fontId="7" fillId="11" borderId="0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41" fontId="37" fillId="0" borderId="7" xfId="5" applyNumberFormat="1" applyFont="1" applyBorder="1">
      <alignment vertical="center"/>
    </xf>
    <xf numFmtId="0" fontId="7" fillId="0" borderId="3" xfId="0" applyFont="1" applyBorder="1">
      <alignment vertical="center"/>
    </xf>
    <xf numFmtId="0" fontId="7" fillId="0" borderId="5" xfId="0" quotePrefix="1" applyFont="1" applyBorder="1">
      <alignment vertical="center"/>
    </xf>
    <xf numFmtId="41" fontId="13" fillId="0" borderId="3" xfId="0" applyNumberFormat="1" applyFont="1" applyBorder="1">
      <alignment vertical="center"/>
    </xf>
    <xf numFmtId="180" fontId="13" fillId="0" borderId="5" xfId="1" applyNumberFormat="1" applyFont="1" applyBorder="1" applyAlignment="1">
      <alignment vertical="center" shrinkToFit="1"/>
    </xf>
    <xf numFmtId="0" fontId="20" fillId="3" borderId="5" xfId="0" applyFont="1" applyFill="1" applyBorder="1" applyAlignment="1">
      <alignment vertical="center"/>
    </xf>
    <xf numFmtId="0" fontId="5" fillId="0" borderId="13" xfId="0" applyFont="1" applyFill="1" applyBorder="1">
      <alignment vertical="center"/>
    </xf>
    <xf numFmtId="0" fontId="5" fillId="5" borderId="7" xfId="5" applyFont="1" applyFill="1" applyBorder="1" applyAlignment="1">
      <alignment horizontal="center" vertical="center" shrinkToFit="1"/>
    </xf>
    <xf numFmtId="41" fontId="5" fillId="5" borderId="7" xfId="4" applyFont="1" applyFill="1" applyBorder="1">
      <alignment vertical="center"/>
    </xf>
    <xf numFmtId="41" fontId="5" fillId="5" borderId="7" xfId="5" applyNumberFormat="1" applyFont="1" applyFill="1" applyBorder="1">
      <alignment vertical="center"/>
    </xf>
    <xf numFmtId="176" fontId="5" fillId="5" borderId="7" xfId="5" applyNumberFormat="1" applyFont="1" applyFill="1" applyBorder="1">
      <alignment vertical="center"/>
    </xf>
    <xf numFmtId="180" fontId="4" fillId="5" borderId="11" xfId="2" applyNumberFormat="1" applyFont="1" applyFill="1" applyBorder="1">
      <alignment vertical="center"/>
    </xf>
    <xf numFmtId="0" fontId="38" fillId="5" borderId="13" xfId="6" applyFont="1" applyFill="1" applyBorder="1" applyAlignment="1">
      <alignment horizontal="center" vertical="center"/>
    </xf>
    <xf numFmtId="41" fontId="5" fillId="5" borderId="7" xfId="0" applyNumberFormat="1" applyFont="1" applyFill="1" applyBorder="1">
      <alignment vertical="center"/>
    </xf>
    <xf numFmtId="41" fontId="37" fillId="5" borderId="9" xfId="6" applyNumberFormat="1" applyFont="1" applyFill="1" applyBorder="1" applyAlignment="1">
      <alignment horizontal="center" vertical="center"/>
    </xf>
    <xf numFmtId="41" fontId="5" fillId="5" borderId="7" xfId="3" applyFont="1" applyFill="1" applyBorder="1">
      <alignment vertical="center"/>
    </xf>
    <xf numFmtId="176" fontId="5" fillId="5" borderId="7" xfId="0" applyNumberFormat="1" applyFont="1" applyFill="1" applyBorder="1">
      <alignment vertical="center"/>
    </xf>
    <xf numFmtId="180" fontId="4" fillId="5" borderId="7" xfId="1" applyNumberFormat="1" applyFont="1" applyFill="1" applyBorder="1">
      <alignment vertical="center"/>
    </xf>
    <xf numFmtId="41" fontId="5" fillId="5" borderId="9" xfId="3" applyFont="1" applyFill="1" applyBorder="1">
      <alignment vertical="center"/>
    </xf>
    <xf numFmtId="176" fontId="5" fillId="5" borderId="9" xfId="0" applyNumberFormat="1" applyFont="1" applyFill="1" applyBorder="1">
      <alignment vertical="center"/>
    </xf>
    <xf numFmtId="180" fontId="4" fillId="5" borderId="9" xfId="1" applyNumberFormat="1" applyFont="1" applyFill="1" applyBorder="1">
      <alignment vertical="center"/>
    </xf>
    <xf numFmtId="41" fontId="5" fillId="5" borderId="4" xfId="0" applyNumberFormat="1" applyFont="1" applyFill="1" applyBorder="1">
      <alignment vertical="center"/>
    </xf>
    <xf numFmtId="180" fontId="4" fillId="5" borderId="4" xfId="1" applyNumberFormat="1" applyFont="1" applyFill="1" applyBorder="1">
      <alignment vertical="center"/>
    </xf>
    <xf numFmtId="41" fontId="5" fillId="5" borderId="8" xfId="0" applyNumberFormat="1" applyFont="1" applyFill="1" applyBorder="1">
      <alignment vertical="center"/>
    </xf>
    <xf numFmtId="176" fontId="5" fillId="5" borderId="4" xfId="0" applyNumberFormat="1" applyFont="1" applyFill="1" applyBorder="1">
      <alignment vertical="center"/>
    </xf>
    <xf numFmtId="180" fontId="4" fillId="5" borderId="8" xfId="1" applyNumberFormat="1" applyFont="1" applyFill="1" applyBorder="1">
      <alignment vertical="center"/>
    </xf>
    <xf numFmtId="0" fontId="5" fillId="5" borderId="18" xfId="0" applyFont="1" applyFill="1" applyBorder="1" applyAlignment="1">
      <alignment vertical="center"/>
    </xf>
    <xf numFmtId="0" fontId="20" fillId="5" borderId="18" xfId="0" applyFont="1" applyFill="1" applyBorder="1" applyAlignment="1">
      <alignment horizontal="center" vertical="center" shrinkToFit="1"/>
    </xf>
    <xf numFmtId="0" fontId="20" fillId="5" borderId="1" xfId="0" applyFont="1" applyFill="1" applyBorder="1" applyAlignment="1">
      <alignment horizontal="center" vertical="center"/>
    </xf>
    <xf numFmtId="41" fontId="5" fillId="5" borderId="8" xfId="3" applyFont="1" applyFill="1" applyBorder="1">
      <alignment vertical="center"/>
    </xf>
    <xf numFmtId="41" fontId="5" fillId="5" borderId="12" xfId="0" applyNumberFormat="1" applyFont="1" applyFill="1" applyBorder="1">
      <alignment vertical="center"/>
    </xf>
    <xf numFmtId="176" fontId="5" fillId="5" borderId="8" xfId="0" applyNumberFormat="1" applyFont="1" applyFill="1" applyBorder="1">
      <alignment vertical="center"/>
    </xf>
    <xf numFmtId="180" fontId="5" fillId="5" borderId="1" xfId="1" applyNumberFormat="1" applyFont="1" applyFill="1" applyBorder="1" applyAlignment="1">
      <alignment vertical="center" shrinkToFit="1"/>
    </xf>
    <xf numFmtId="0" fontId="2" fillId="0" borderId="0" xfId="0" applyFont="1">
      <alignment vertical="center"/>
    </xf>
    <xf numFmtId="0" fontId="4" fillId="5" borderId="18" xfId="0" applyFont="1" applyFill="1" applyBorder="1" applyAlignment="1">
      <alignment vertical="center"/>
    </xf>
    <xf numFmtId="41" fontId="5" fillId="5" borderId="7" xfId="0" applyNumberFormat="1" applyFont="1" applyFill="1" applyBorder="1" applyAlignment="1">
      <alignment horizontal="center" vertical="center"/>
    </xf>
    <xf numFmtId="41" fontId="5" fillId="5" borderId="11" xfId="0" applyNumberFormat="1" applyFont="1" applyFill="1" applyBorder="1" applyAlignment="1">
      <alignment horizontal="center" vertical="center"/>
    </xf>
    <xf numFmtId="176" fontId="5" fillId="5" borderId="11" xfId="0" applyNumberFormat="1" applyFont="1" applyFill="1" applyBorder="1">
      <alignment vertical="center"/>
    </xf>
    <xf numFmtId="0" fontId="20" fillId="5" borderId="9" xfId="0" applyFont="1" applyFill="1" applyBorder="1">
      <alignment vertical="center"/>
    </xf>
    <xf numFmtId="176" fontId="28" fillId="5" borderId="8" xfId="0" applyNumberFormat="1" applyFont="1" applyFill="1" applyBorder="1" applyAlignment="1">
      <alignment vertical="center" shrinkToFit="1"/>
    </xf>
    <xf numFmtId="176" fontId="5" fillId="0" borderId="4" xfId="5" applyNumberFormat="1" applyFont="1" applyBorder="1">
      <alignment vertical="center"/>
    </xf>
    <xf numFmtId="180" fontId="5" fillId="0" borderId="4" xfId="2" applyNumberFormat="1" applyFont="1" applyBorder="1" applyAlignment="1">
      <alignment vertical="center" shrinkToFit="1"/>
    </xf>
    <xf numFmtId="1" fontId="7" fillId="0" borderId="4" xfId="2" applyNumberFormat="1" applyFont="1" applyBorder="1" applyAlignment="1">
      <alignment vertical="center" shrinkToFit="1"/>
    </xf>
    <xf numFmtId="0" fontId="5" fillId="0" borderId="4" xfId="5" applyFont="1" applyBorder="1" applyAlignment="1">
      <alignment vertical="center"/>
    </xf>
    <xf numFmtId="0" fontId="13" fillId="0" borderId="15" xfId="5" applyFont="1" applyBorder="1" applyAlignment="1">
      <alignment vertical="center"/>
    </xf>
    <xf numFmtId="41" fontId="5" fillId="0" borderId="6" xfId="4" applyFont="1" applyBorder="1" applyAlignment="1">
      <alignment vertical="center" shrinkToFit="1"/>
    </xf>
    <xf numFmtId="41" fontId="5" fillId="0" borderId="6" xfId="4" applyFont="1" applyBorder="1" applyAlignment="1">
      <alignment vertical="center"/>
    </xf>
    <xf numFmtId="0" fontId="5" fillId="0" borderId="6" xfId="5" applyFont="1" applyBorder="1" applyAlignment="1">
      <alignment horizontal="center" vertical="center"/>
    </xf>
    <xf numFmtId="178" fontId="5" fillId="0" borderId="6" xfId="4" applyNumberFormat="1" applyFont="1" applyBorder="1" applyAlignment="1">
      <alignment vertical="center" shrinkToFit="1"/>
    </xf>
    <xf numFmtId="41" fontId="5" fillId="0" borderId="6" xfId="4" applyFont="1" applyBorder="1" applyAlignment="1">
      <alignment horizontal="center" vertical="center"/>
    </xf>
    <xf numFmtId="41" fontId="4" fillId="0" borderId="6" xfId="4" applyFont="1" applyBorder="1" applyAlignment="1">
      <alignment vertical="center" shrinkToFit="1"/>
    </xf>
    <xf numFmtId="41" fontId="5" fillId="0" borderId="6" xfId="4" applyFont="1" applyBorder="1" applyAlignment="1">
      <alignment horizontal="right" vertical="center"/>
    </xf>
    <xf numFmtId="41" fontId="5" fillId="0" borderId="18" xfId="4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7" fillId="0" borderId="0" xfId="4" applyNumberFormat="1" applyFont="1" applyFill="1" applyBorder="1" applyAlignment="1">
      <alignment horizontal="center" vertical="center" shrinkToFit="1"/>
    </xf>
    <xf numFmtId="0" fontId="36" fillId="0" borderId="12" xfId="5" applyFont="1" applyFill="1" applyBorder="1" applyAlignment="1">
      <alignment horizontal="left" vertical="center"/>
    </xf>
    <xf numFmtId="41" fontId="37" fillId="0" borderId="0" xfId="4" applyNumberFormat="1" applyFont="1" applyFill="1" applyBorder="1" applyAlignment="1">
      <alignment horizontal="right" vertical="center" shrinkToFit="1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178" fontId="37" fillId="0" borderId="0" xfId="5" applyNumberFormat="1" applyFont="1" applyFill="1" applyBorder="1" applyAlignment="1">
      <alignment vertical="center" shrinkToFit="1"/>
    </xf>
    <xf numFmtId="0" fontId="36" fillId="0" borderId="0" xfId="5" applyFont="1" applyFill="1" applyBorder="1" applyAlignment="1">
      <alignment horizontal="center" vertical="center" shrinkToFit="1"/>
    </xf>
    <xf numFmtId="0" fontId="35" fillId="0" borderId="0" xfId="5" applyFont="1" applyFill="1">
      <alignment vertical="center"/>
    </xf>
    <xf numFmtId="179" fontId="37" fillId="0" borderId="1" xfId="5" applyNumberFormat="1" applyFont="1" applyFill="1" applyBorder="1" applyAlignment="1">
      <alignment vertical="center"/>
    </xf>
    <xf numFmtId="0" fontId="6" fillId="0" borderId="17" xfId="0" applyFont="1" applyBorder="1" applyAlignment="1" applyProtection="1">
      <alignment horizontal="center" vertical="center"/>
    </xf>
    <xf numFmtId="41" fontId="9" fillId="0" borderId="9" xfId="0" applyNumberFormat="1" applyFont="1" applyBorder="1" applyAlignment="1">
      <alignment vertical="center"/>
    </xf>
    <xf numFmtId="180" fontId="6" fillId="0" borderId="17" xfId="0" applyNumberFormat="1" applyFont="1" applyBorder="1" applyAlignment="1" applyProtection="1">
      <alignment horizontal="center" vertical="center" shrinkToFit="1"/>
    </xf>
    <xf numFmtId="0" fontId="14" fillId="0" borderId="17" xfId="0" applyFont="1" applyBorder="1" applyAlignment="1" applyProtection="1">
      <alignment horizontal="center" vertical="center"/>
    </xf>
    <xf numFmtId="180" fontId="14" fillId="0" borderId="17" xfId="0" applyNumberFormat="1" applyFont="1" applyBorder="1" applyAlignment="1" applyProtection="1">
      <alignment horizontal="center" vertical="center" shrinkToFit="1"/>
    </xf>
    <xf numFmtId="41" fontId="5" fillId="5" borderId="9" xfId="0" applyNumberFormat="1" applyFont="1" applyFill="1" applyBorder="1">
      <alignment vertical="center"/>
    </xf>
    <xf numFmtId="0" fontId="4" fillId="5" borderId="8" xfId="0" applyFont="1" applyFill="1" applyBorder="1" applyAlignment="1">
      <alignment horizontal="center" vertical="center"/>
    </xf>
    <xf numFmtId="0" fontId="37" fillId="0" borderId="14" xfId="6" applyFont="1" applyFill="1" applyBorder="1" applyAlignment="1">
      <alignment horizontal="right" vertical="center"/>
    </xf>
    <xf numFmtId="0" fontId="38" fillId="0" borderId="2" xfId="6" applyFont="1" applyFill="1" applyBorder="1" applyAlignment="1">
      <alignment vertical="center" shrinkToFit="1"/>
    </xf>
    <xf numFmtId="41" fontId="38" fillId="0" borderId="2" xfId="8" applyFont="1" applyFill="1" applyBorder="1" applyAlignment="1">
      <alignment horizontal="right" vertical="center"/>
    </xf>
    <xf numFmtId="41" fontId="37" fillId="0" borderId="2" xfId="8" applyFont="1" applyFill="1" applyBorder="1" applyAlignment="1">
      <alignment horizontal="center" vertical="center"/>
    </xf>
    <xf numFmtId="0" fontId="37" fillId="0" borderId="2" xfId="6" applyFont="1" applyFill="1" applyBorder="1" applyAlignment="1">
      <alignment horizontal="center" vertical="center" shrinkToFit="1"/>
    </xf>
    <xf numFmtId="187" fontId="37" fillId="0" borderId="2" xfId="6" applyNumberFormat="1" applyFont="1" applyFill="1" applyBorder="1" applyAlignment="1">
      <alignment horizontal="center" vertical="center" shrinkToFit="1"/>
    </xf>
    <xf numFmtId="188" fontId="37" fillId="0" borderId="2" xfId="6" applyNumberFormat="1" applyFont="1" applyFill="1" applyBorder="1" applyAlignment="1">
      <alignment horizontal="center" vertical="center" shrinkToFit="1"/>
    </xf>
    <xf numFmtId="0" fontId="37" fillId="0" borderId="2" xfId="6" applyNumberFormat="1" applyFont="1" applyFill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38" fillId="0" borderId="2" xfId="6" applyFont="1" applyFill="1" applyBorder="1">
      <alignment vertical="center"/>
    </xf>
    <xf numFmtId="41" fontId="37" fillId="0" borderId="2" xfId="8" applyFont="1" applyFill="1" applyBorder="1">
      <alignment vertical="center"/>
    </xf>
    <xf numFmtId="0" fontId="37" fillId="0" borderId="15" xfId="6" applyFont="1" applyFill="1" applyBorder="1" applyAlignment="1">
      <alignment horizontal="right" vertical="center"/>
    </xf>
    <xf numFmtId="0" fontId="38" fillId="0" borderId="6" xfId="6" applyFont="1" applyFill="1" applyBorder="1" applyAlignment="1">
      <alignment horizontal="left" vertical="center"/>
    </xf>
    <xf numFmtId="41" fontId="37" fillId="0" borderId="6" xfId="8" applyNumberFormat="1" applyFont="1" applyFill="1" applyBorder="1" applyAlignment="1">
      <alignment horizontal="right" vertical="center"/>
    </xf>
    <xf numFmtId="41" fontId="37" fillId="0" borderId="6" xfId="8" applyFont="1" applyFill="1" applyBorder="1" applyAlignment="1">
      <alignment horizontal="center" vertical="center"/>
    </xf>
    <xf numFmtId="0" fontId="37" fillId="0" borderId="6" xfId="6" applyFont="1" applyFill="1" applyBorder="1" applyAlignment="1">
      <alignment horizontal="center" vertical="center" shrinkToFit="1"/>
    </xf>
    <xf numFmtId="187" fontId="37" fillId="0" borderId="6" xfId="6" applyNumberFormat="1" applyFont="1" applyFill="1" applyBorder="1" applyAlignment="1">
      <alignment horizontal="center" vertical="center" shrinkToFit="1"/>
    </xf>
    <xf numFmtId="188" fontId="37" fillId="0" borderId="6" xfId="6" applyNumberFormat="1" applyFont="1" applyFill="1" applyBorder="1" applyAlignment="1">
      <alignment horizontal="center" vertical="center" shrinkToFit="1"/>
    </xf>
    <xf numFmtId="0" fontId="37" fillId="0" borderId="6" xfId="6" applyNumberFormat="1" applyFont="1" applyFill="1" applyBorder="1" applyAlignment="1">
      <alignment horizontal="center" vertical="center" shrinkToFit="1"/>
    </xf>
    <xf numFmtId="0" fontId="38" fillId="0" borderId="2" xfId="6" applyFont="1" applyFill="1" applyBorder="1" applyAlignment="1">
      <alignment horizontal="left"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13" xfId="0" applyFont="1" applyBorder="1">
      <alignment vertical="center"/>
    </xf>
    <xf numFmtId="0" fontId="38" fillId="0" borderId="4" xfId="0" applyFont="1" applyBorder="1">
      <alignment vertical="center"/>
    </xf>
    <xf numFmtId="0" fontId="38" fillId="0" borderId="15" xfId="6" applyFont="1" applyBorder="1" applyAlignment="1">
      <alignment horizontal="right" vertical="center"/>
    </xf>
    <xf numFmtId="0" fontId="1" fillId="0" borderId="8" xfId="0" applyFont="1" applyBorder="1">
      <alignment vertical="center"/>
    </xf>
    <xf numFmtId="0" fontId="57" fillId="0" borderId="9" xfId="0" applyFont="1" applyBorder="1">
      <alignment vertical="center"/>
    </xf>
    <xf numFmtId="0" fontId="57" fillId="0" borderId="4" xfId="0" quotePrefix="1" applyFont="1" applyBorder="1">
      <alignment vertical="center"/>
    </xf>
    <xf numFmtId="41" fontId="55" fillId="0" borderId="0" xfId="9" applyFont="1" applyFill="1" applyBorder="1" applyAlignment="1">
      <alignment horizontal="left" vertical="center"/>
    </xf>
    <xf numFmtId="41" fontId="55" fillId="0" borderId="2" xfId="9" applyFont="1" applyFill="1" applyBorder="1" applyAlignment="1">
      <alignment horizontal="left" vertical="center"/>
    </xf>
    <xf numFmtId="0" fontId="55" fillId="0" borderId="0" xfId="6" applyFont="1" applyBorder="1">
      <alignment vertical="center"/>
    </xf>
    <xf numFmtId="0" fontId="55" fillId="0" borderId="2" xfId="9" applyNumberFormat="1" applyFont="1" applyFill="1" applyBorder="1" applyAlignment="1">
      <alignment horizontal="center" vertical="center" shrinkToFit="1"/>
    </xf>
    <xf numFmtId="41" fontId="55" fillId="0" borderId="6" xfId="9" applyFont="1" applyFill="1" applyBorder="1" applyAlignment="1">
      <alignment horizontal="left" vertical="center"/>
    </xf>
    <xf numFmtId="0" fontId="55" fillId="0" borderId="6" xfId="9" applyNumberFormat="1" applyFont="1" applyFill="1" applyBorder="1" applyAlignment="1">
      <alignment horizontal="center" vertical="center" shrinkToFit="1"/>
    </xf>
    <xf numFmtId="0" fontId="37" fillId="0" borderId="1" xfId="6" applyFont="1" applyBorder="1" applyAlignment="1">
      <alignment horizontal="right" vertical="center" shrinkToFit="1"/>
    </xf>
    <xf numFmtId="0" fontId="38" fillId="0" borderId="1" xfId="6" applyFont="1" applyBorder="1" applyAlignment="1">
      <alignment horizontal="right" vertical="center"/>
    </xf>
    <xf numFmtId="0" fontId="38" fillId="0" borderId="0" xfId="6" applyFont="1" applyBorder="1" applyAlignment="1">
      <alignment horizontal="right" vertical="center"/>
    </xf>
    <xf numFmtId="0" fontId="38" fillId="0" borderId="2" xfId="6" applyFont="1" applyBorder="1" applyAlignment="1">
      <alignment horizontal="right" vertical="center"/>
    </xf>
    <xf numFmtId="41" fontId="5" fillId="5" borderId="4" xfId="0" applyNumberFormat="1" applyFont="1" applyFill="1" applyBorder="1" applyAlignment="1">
      <alignment horizontal="right" vertical="center"/>
    </xf>
    <xf numFmtId="0" fontId="38" fillId="0" borderId="8" xfId="6" applyFont="1" applyFill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35" fillId="0" borderId="7" xfId="5" applyFont="1" applyBorder="1">
      <alignment vertical="center"/>
    </xf>
    <xf numFmtId="41" fontId="5" fillId="0" borderId="7" xfId="4" applyFont="1" applyBorder="1">
      <alignment vertical="center"/>
    </xf>
    <xf numFmtId="41" fontId="38" fillId="0" borderId="0" xfId="4" applyFont="1" applyFill="1" applyBorder="1" applyAlignment="1">
      <alignment horizontal="center" vertical="center"/>
    </xf>
    <xf numFmtId="0" fontId="36" fillId="0" borderId="5" xfId="5" applyFont="1" applyFill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44" fillId="0" borderId="3" xfId="5" applyFont="1" applyFill="1" applyBorder="1" applyAlignment="1">
      <alignment horizontal="center" vertical="center"/>
    </xf>
    <xf numFmtId="0" fontId="44" fillId="0" borderId="2" xfId="5" applyFont="1" applyBorder="1" applyAlignment="1">
      <alignment horizontal="center" vertical="center" shrinkToFit="1"/>
    </xf>
    <xf numFmtId="0" fontId="44" fillId="0" borderId="1" xfId="5" applyFont="1" applyFill="1" applyBorder="1" applyAlignment="1">
      <alignment horizontal="center" vertical="center" shrinkToFit="1"/>
    </xf>
    <xf numFmtId="41" fontId="39" fillId="7" borderId="1" xfId="5" applyNumberFormat="1" applyFont="1" applyFill="1" applyBorder="1">
      <alignment vertical="center"/>
    </xf>
    <xf numFmtId="0" fontId="44" fillId="0" borderId="12" xfId="5" applyFont="1" applyFill="1" applyBorder="1" applyAlignment="1">
      <alignment horizontal="left" vertical="center"/>
    </xf>
    <xf numFmtId="0" fontId="4" fillId="0" borderId="3" xfId="5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/>
    </xf>
    <xf numFmtId="0" fontId="4" fillId="0" borderId="7" xfId="5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1" fontId="4" fillId="0" borderId="5" xfId="1" applyNumberFormat="1" applyFont="1" applyBorder="1" applyAlignment="1">
      <alignment vertical="center" shrinkToFit="1"/>
    </xf>
    <xf numFmtId="0" fontId="13" fillId="0" borderId="5" xfId="0" applyFont="1" applyBorder="1">
      <alignment vertical="center"/>
    </xf>
    <xf numFmtId="176" fontId="28" fillId="0" borderId="7" xfId="0" applyNumberFormat="1" applyFont="1" applyFill="1" applyBorder="1" applyAlignment="1">
      <alignment vertical="center" shrinkToFit="1"/>
    </xf>
    <xf numFmtId="176" fontId="5" fillId="0" borderId="7" xfId="0" applyNumberFormat="1" applyFont="1" applyFill="1" applyBorder="1">
      <alignment vertical="center"/>
    </xf>
    <xf numFmtId="180" fontId="13" fillId="0" borderId="7" xfId="1" applyNumberFormat="1" applyFont="1" applyFill="1" applyBorder="1" applyAlignment="1">
      <alignment vertical="center" shrinkToFit="1"/>
    </xf>
    <xf numFmtId="0" fontId="29" fillId="0" borderId="11" xfId="0" applyFont="1" applyFill="1" applyBorder="1">
      <alignment vertical="center"/>
    </xf>
    <xf numFmtId="41" fontId="6" fillId="7" borderId="1" xfId="0" applyNumberFormat="1" applyFont="1" applyFill="1" applyBorder="1" applyAlignment="1">
      <alignment vertical="center" shrinkToFit="1"/>
    </xf>
    <xf numFmtId="0" fontId="29" fillId="0" borderId="14" xfId="0" applyFont="1" applyFill="1" applyBorder="1">
      <alignment vertical="center"/>
    </xf>
    <xf numFmtId="0" fontId="20" fillId="0" borderId="2" xfId="0" applyFont="1" applyFill="1" applyBorder="1" applyAlignment="1">
      <alignment vertical="center" shrinkToFit="1"/>
    </xf>
    <xf numFmtId="176" fontId="28" fillId="0" borderId="8" xfId="0" applyNumberFormat="1" applyFont="1" applyFill="1" applyBorder="1" applyAlignment="1">
      <alignment vertical="center" shrinkToFit="1"/>
    </xf>
    <xf numFmtId="176" fontId="5" fillId="0" borderId="8" xfId="0" applyNumberFormat="1" applyFont="1" applyFill="1" applyBorder="1">
      <alignment vertical="center"/>
    </xf>
    <xf numFmtId="0" fontId="29" fillId="0" borderId="12" xfId="0" applyFont="1" applyFill="1" applyBorder="1">
      <alignment vertical="center"/>
    </xf>
    <xf numFmtId="0" fontId="5" fillId="0" borderId="11" xfId="0" applyFont="1" applyBorder="1" applyAlignment="1">
      <alignment horizontal="right" vertical="center"/>
    </xf>
    <xf numFmtId="176" fontId="4" fillId="0" borderId="12" xfId="0" applyNumberFormat="1" applyFont="1" applyBorder="1">
      <alignment vertical="center"/>
    </xf>
    <xf numFmtId="0" fontId="5" fillId="0" borderId="12" xfId="0" applyFont="1" applyFill="1" applyBorder="1" applyAlignment="1">
      <alignment horizontal="right" vertical="center"/>
    </xf>
    <xf numFmtId="185" fontId="5" fillId="0" borderId="0" xfId="3" applyNumberFormat="1" applyFont="1" applyFill="1" applyBorder="1" applyAlignment="1">
      <alignment vertical="center" shrinkToFit="1"/>
    </xf>
    <xf numFmtId="189" fontId="5" fillId="0" borderId="0" xfId="0" applyNumberFormat="1" applyFont="1" applyFill="1" applyBorder="1" applyAlignment="1">
      <alignment horizontal="center" vertical="center" shrinkToFit="1"/>
    </xf>
    <xf numFmtId="186" fontId="5" fillId="0" borderId="0" xfId="0" applyNumberFormat="1" applyFont="1" applyFill="1" applyBorder="1" applyAlignment="1">
      <alignment horizontal="center" vertical="center"/>
    </xf>
    <xf numFmtId="184" fontId="5" fillId="0" borderId="0" xfId="0" applyNumberFormat="1" applyFont="1" applyFill="1" applyBorder="1" applyAlignment="1">
      <alignment horizontal="center" vertical="center" shrinkToFit="1"/>
    </xf>
    <xf numFmtId="9" fontId="5" fillId="0" borderId="0" xfId="3" applyNumberFormat="1" applyFont="1" applyFill="1" applyBorder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185" fontId="5" fillId="0" borderId="2" xfId="3" applyNumberFormat="1" applyFont="1" applyFill="1" applyBorder="1" applyAlignment="1">
      <alignment vertical="center" shrinkToFit="1"/>
    </xf>
    <xf numFmtId="189" fontId="5" fillId="0" borderId="2" xfId="0" applyNumberFormat="1" applyFont="1" applyFill="1" applyBorder="1" applyAlignment="1">
      <alignment horizontal="center" vertical="center" shrinkToFit="1"/>
    </xf>
    <xf numFmtId="186" fontId="5" fillId="0" borderId="2" xfId="0" applyNumberFormat="1" applyFont="1" applyFill="1" applyBorder="1" applyAlignment="1">
      <alignment horizontal="center" vertical="center"/>
    </xf>
    <xf numFmtId="184" fontId="5" fillId="0" borderId="2" xfId="0" applyNumberFormat="1" applyFont="1" applyFill="1" applyBorder="1" applyAlignment="1">
      <alignment horizontal="center" vertical="center" shrinkToFit="1"/>
    </xf>
    <xf numFmtId="9" fontId="5" fillId="0" borderId="2" xfId="3" applyNumberFormat="1" applyFont="1" applyFill="1" applyBorder="1">
      <alignment vertical="center"/>
    </xf>
    <xf numFmtId="41" fontId="5" fillId="0" borderId="7" xfId="3" applyFon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185" fontId="7" fillId="0" borderId="0" xfId="3" applyNumberFormat="1" applyFont="1" applyFill="1" applyBorder="1">
      <alignment vertical="center"/>
    </xf>
    <xf numFmtId="185" fontId="5" fillId="0" borderId="2" xfId="3" applyNumberFormat="1" applyFont="1" applyFill="1" applyBorder="1">
      <alignment vertical="center"/>
    </xf>
    <xf numFmtId="176" fontId="6" fillId="7" borderId="1" xfId="3" applyNumberFormat="1" applyFont="1" applyFill="1" applyBorder="1">
      <alignment vertical="center"/>
    </xf>
    <xf numFmtId="185" fontId="5" fillId="0" borderId="0" xfId="3" applyNumberFormat="1" applyFont="1" applyFill="1" applyBorder="1">
      <alignment vertical="center"/>
    </xf>
    <xf numFmtId="176" fontId="5" fillId="0" borderId="9" xfId="0" applyNumberFormat="1" applyFont="1" applyFill="1" applyBorder="1">
      <alignment vertical="center"/>
    </xf>
    <xf numFmtId="0" fontId="0" fillId="0" borderId="2" xfId="0" applyFill="1" applyBorder="1" applyAlignment="1">
      <alignment horizontal="center" vertical="center" shrinkToFit="1"/>
    </xf>
    <xf numFmtId="176" fontId="29" fillId="0" borderId="7" xfId="0" applyNumberFormat="1" applyFont="1" applyFill="1" applyBorder="1" applyAlignment="1">
      <alignment vertical="center" shrinkToFit="1"/>
    </xf>
    <xf numFmtId="41" fontId="29" fillId="0" borderId="9" xfId="0" applyNumberFormat="1" applyFont="1" applyFill="1" applyBorder="1">
      <alignment vertical="center"/>
    </xf>
    <xf numFmtId="176" fontId="29" fillId="0" borderId="8" xfId="0" applyNumberFormat="1" applyFont="1" applyFill="1" applyBorder="1" applyAlignment="1">
      <alignment vertical="center" shrinkToFit="1"/>
    </xf>
    <xf numFmtId="180" fontId="5" fillId="0" borderId="7" xfId="1" applyNumberFormat="1" applyFont="1" applyFill="1" applyBorder="1" applyAlignment="1">
      <alignment vertical="center" shrinkToFit="1"/>
    </xf>
    <xf numFmtId="180" fontId="29" fillId="0" borderId="9" xfId="1" applyNumberFormat="1" applyFont="1" applyFill="1" applyBorder="1" applyAlignment="1">
      <alignment vertical="center" shrinkToFit="1"/>
    </xf>
    <xf numFmtId="0" fontId="13" fillId="0" borderId="2" xfId="0" applyFont="1" applyFill="1" applyBorder="1">
      <alignment vertical="center"/>
    </xf>
    <xf numFmtId="41" fontId="3" fillId="0" borderId="2" xfId="3" applyFont="1" applyFill="1" applyBorder="1" applyAlignment="1">
      <alignment vertical="center" shrinkToFit="1"/>
    </xf>
    <xf numFmtId="192" fontId="5" fillId="0" borderId="2" xfId="0" applyNumberFormat="1" applyFont="1" applyFill="1" applyBorder="1" applyAlignment="1">
      <alignment vertical="center" shrinkToFit="1"/>
    </xf>
    <xf numFmtId="41" fontId="5" fillId="0" borderId="13" xfId="0" applyNumberFormat="1" applyFont="1" applyFill="1" applyBorder="1">
      <alignment vertical="center"/>
    </xf>
    <xf numFmtId="0" fontId="25" fillId="0" borderId="9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vertical="center"/>
    </xf>
    <xf numFmtId="0" fontId="37" fillId="0" borderId="2" xfId="0" applyFont="1" applyFill="1" applyBorder="1">
      <alignment vertical="center"/>
    </xf>
    <xf numFmtId="0" fontId="38" fillId="0" borderId="2" xfId="0" applyFont="1" applyFill="1" applyBorder="1" applyAlignment="1">
      <alignment vertical="center" shrinkToFit="1"/>
    </xf>
    <xf numFmtId="176" fontId="29" fillId="0" borderId="7" xfId="0" applyNumberFormat="1" applyFont="1" applyBorder="1" applyAlignment="1">
      <alignment vertical="center" shrinkToFit="1"/>
    </xf>
    <xf numFmtId="180" fontId="29" fillId="0" borderId="8" xfId="1" applyNumberFormat="1" applyFont="1" applyFill="1" applyBorder="1" applyAlignment="1">
      <alignment vertical="center" shrinkToFit="1"/>
    </xf>
    <xf numFmtId="41" fontId="28" fillId="0" borderId="1" xfId="0" applyNumberFormat="1" applyFont="1" applyFill="1" applyBorder="1">
      <alignment vertical="center"/>
    </xf>
    <xf numFmtId="0" fontId="20" fillId="0" borderId="12" xfId="0" applyFont="1" applyFill="1" applyBorder="1">
      <alignment vertical="center"/>
    </xf>
    <xf numFmtId="41" fontId="28" fillId="0" borderId="7" xfId="0" quotePrefix="1" applyNumberFormat="1" applyFont="1" applyFill="1" applyBorder="1" applyAlignment="1">
      <alignment horizontal="right" vertical="center"/>
    </xf>
    <xf numFmtId="41" fontId="28" fillId="0" borderId="8" xfId="0" quotePrefix="1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4" fillId="0" borderId="14" xfId="0" applyFont="1" applyFill="1" applyBorder="1" applyAlignment="1">
      <alignment vertical="center" shrinkToFit="1"/>
    </xf>
    <xf numFmtId="179" fontId="5" fillId="5" borderId="45" xfId="0" applyNumberFormat="1" applyFont="1" applyFill="1" applyBorder="1">
      <alignment vertical="center"/>
    </xf>
    <xf numFmtId="179" fontId="5" fillId="5" borderId="46" xfId="0" applyNumberFormat="1" applyFont="1" applyFill="1" applyBorder="1">
      <alignment vertical="center"/>
    </xf>
    <xf numFmtId="0" fontId="20" fillId="0" borderId="4" xfId="0" applyFont="1" applyBorder="1" applyAlignment="1">
      <alignment horizontal="center" vertical="center" shrinkToFit="1"/>
    </xf>
    <xf numFmtId="0" fontId="13" fillId="0" borderId="4" xfId="0" applyFont="1" applyBorder="1">
      <alignment vertical="center"/>
    </xf>
    <xf numFmtId="0" fontId="29" fillId="0" borderId="18" xfId="0" applyFont="1" applyFill="1" applyBorder="1">
      <alignment vertical="center"/>
    </xf>
    <xf numFmtId="0" fontId="29" fillId="0" borderId="13" xfId="0" applyFont="1" applyFill="1" applyBorder="1" applyAlignment="1">
      <alignment horizontal="center" vertical="center"/>
    </xf>
    <xf numFmtId="0" fontId="18" fillId="0" borderId="9" xfId="0" quotePrefix="1" applyFont="1" applyFill="1" applyBorder="1">
      <alignment vertical="center"/>
    </xf>
    <xf numFmtId="0" fontId="25" fillId="0" borderId="9" xfId="0" applyFont="1" applyFill="1" applyBorder="1" applyAlignment="1">
      <alignment horizontal="center" vertical="center" wrapText="1" shrinkToFit="1"/>
    </xf>
    <xf numFmtId="41" fontId="28" fillId="0" borderId="13" xfId="0" applyNumberFormat="1" applyFont="1" applyFill="1" applyBorder="1" applyAlignment="1">
      <alignment horizontal="right" vertical="center"/>
    </xf>
    <xf numFmtId="191" fontId="18" fillId="0" borderId="9" xfId="1" applyNumberFormat="1" applyFont="1" applyFill="1" applyBorder="1" applyAlignment="1">
      <alignment vertical="center" shrinkToFit="1"/>
    </xf>
    <xf numFmtId="0" fontId="20" fillId="0" borderId="2" xfId="0" applyFont="1" applyBorder="1">
      <alignment vertical="center"/>
    </xf>
    <xf numFmtId="41" fontId="37" fillId="0" borderId="6" xfId="3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 shrinkToFit="1"/>
    </xf>
    <xf numFmtId="41" fontId="37" fillId="0" borderId="6" xfId="3" applyFont="1" applyFill="1" applyBorder="1" applyAlignment="1">
      <alignment horizontal="center" vertical="center" shrinkToFit="1"/>
    </xf>
    <xf numFmtId="0" fontId="37" fillId="0" borderId="6" xfId="0" applyFont="1" applyFill="1" applyBorder="1" applyAlignment="1">
      <alignment vertical="center"/>
    </xf>
    <xf numFmtId="0" fontId="37" fillId="0" borderId="6" xfId="0" applyFont="1" applyFill="1" applyBorder="1">
      <alignment vertical="center"/>
    </xf>
    <xf numFmtId="0" fontId="38" fillId="0" borderId="6" xfId="0" applyFont="1" applyFill="1" applyBorder="1" applyAlignment="1">
      <alignment vertical="center" shrinkToFit="1"/>
    </xf>
    <xf numFmtId="0" fontId="38" fillId="0" borderId="6" xfId="0" applyFont="1" applyFill="1" applyBorder="1">
      <alignment vertical="center"/>
    </xf>
    <xf numFmtId="41" fontId="40" fillId="0" borderId="18" xfId="0" applyNumberFormat="1" applyFont="1" applyFill="1" applyBorder="1" applyAlignment="1">
      <alignment vertical="center" shrinkToFit="1"/>
    </xf>
    <xf numFmtId="0" fontId="47" fillId="0" borderId="7" xfId="0" quotePrefix="1" applyFont="1" applyFill="1" applyBorder="1">
      <alignment vertical="center"/>
    </xf>
    <xf numFmtId="176" fontId="36" fillId="0" borderId="7" xfId="0" applyNumberFormat="1" applyFont="1" applyBorder="1" applyAlignment="1">
      <alignment vertical="center" shrinkToFit="1"/>
    </xf>
    <xf numFmtId="180" fontId="36" fillId="0" borderId="7" xfId="1" applyNumberFormat="1" applyFont="1" applyBorder="1" applyAlignment="1">
      <alignment vertical="center" shrinkToFit="1"/>
    </xf>
    <xf numFmtId="0" fontId="44" fillId="0" borderId="8" xfId="0" applyFont="1" applyFill="1" applyBorder="1">
      <alignment vertical="center"/>
    </xf>
    <xf numFmtId="0" fontId="47" fillId="0" borderId="8" xfId="0" applyFont="1" applyFill="1" applyBorder="1">
      <alignment vertical="center"/>
    </xf>
    <xf numFmtId="0" fontId="47" fillId="0" borderId="9" xfId="0" applyFont="1" applyFill="1" applyBorder="1">
      <alignment vertical="center"/>
    </xf>
    <xf numFmtId="1" fontId="47" fillId="0" borderId="8" xfId="1" quotePrefix="1" applyNumberFormat="1" applyFont="1" applyFill="1" applyBorder="1" applyAlignment="1">
      <alignment vertical="center" shrinkToFit="1"/>
    </xf>
    <xf numFmtId="0" fontId="37" fillId="0" borderId="1" xfId="0" applyFont="1" applyFill="1" applyBorder="1" applyAlignment="1">
      <alignment horizontal="center" vertical="center"/>
    </xf>
    <xf numFmtId="176" fontId="13" fillId="0" borderId="8" xfId="0" applyNumberFormat="1" applyFont="1" applyFill="1" applyBorder="1" applyAlignment="1">
      <alignment vertical="center" shrinkToFit="1"/>
    </xf>
    <xf numFmtId="41" fontId="8" fillId="0" borderId="0" xfId="3" applyFont="1" applyFill="1" applyBorder="1" applyAlignment="1">
      <alignment vertical="center"/>
    </xf>
    <xf numFmtId="41" fontId="36" fillId="0" borderId="13" xfId="3" applyFont="1" applyFill="1" applyBorder="1">
      <alignment vertical="center"/>
    </xf>
    <xf numFmtId="0" fontId="36" fillId="0" borderId="14" xfId="0" applyFont="1" applyFill="1" applyBorder="1" applyAlignment="1">
      <alignment vertical="center" shrinkToFit="1"/>
    </xf>
    <xf numFmtId="1" fontId="47" fillId="0" borderId="13" xfId="1" applyNumberFormat="1" applyFont="1" applyFill="1" applyBorder="1" applyAlignment="1">
      <alignment vertical="center" shrinkToFit="1"/>
    </xf>
    <xf numFmtId="0" fontId="35" fillId="0" borderId="9" xfId="0" applyFont="1" applyFill="1" applyBorder="1">
      <alignment vertical="center"/>
    </xf>
    <xf numFmtId="41" fontId="13" fillId="0" borderId="1" xfId="3" applyFont="1" applyFill="1" applyBorder="1">
      <alignment vertical="center"/>
    </xf>
    <xf numFmtId="176" fontId="13" fillId="0" borderId="12" xfId="0" applyNumberFormat="1" applyFont="1" applyFill="1" applyBorder="1" applyAlignment="1">
      <alignment vertical="center" shrinkToFit="1"/>
    </xf>
    <xf numFmtId="1" fontId="7" fillId="0" borderId="1" xfId="1" applyNumberFormat="1" applyFont="1" applyFill="1" applyBorder="1" applyAlignment="1">
      <alignment vertical="center" shrinkToFit="1"/>
    </xf>
    <xf numFmtId="41" fontId="5" fillId="0" borderId="0" xfId="3" quotePrefix="1" applyFont="1" applyFill="1" applyBorder="1" applyAlignment="1">
      <alignment horizontal="center" vertical="center"/>
    </xf>
    <xf numFmtId="41" fontId="13" fillId="0" borderId="7" xfId="0" applyNumberFormat="1" applyFont="1" applyFill="1" applyBorder="1">
      <alignment vertical="center"/>
    </xf>
    <xf numFmtId="0" fontId="0" fillId="0" borderId="11" xfId="0" applyFont="1" applyFill="1" applyBorder="1">
      <alignment vertical="center"/>
    </xf>
    <xf numFmtId="41" fontId="13" fillId="0" borderId="9" xfId="0" applyNumberFormat="1" applyFont="1" applyFill="1" applyBorder="1">
      <alignment vertical="center"/>
    </xf>
    <xf numFmtId="176" fontId="13" fillId="0" borderId="14" xfId="0" applyNumberFormat="1" applyFont="1" applyFill="1" applyBorder="1" applyAlignment="1">
      <alignment vertical="center" shrinkToFit="1"/>
    </xf>
    <xf numFmtId="41" fontId="5" fillId="0" borderId="2" xfId="3" quotePrefix="1" applyFont="1" applyFill="1" applyBorder="1" applyAlignment="1">
      <alignment horizontal="center" vertical="center"/>
    </xf>
    <xf numFmtId="41" fontId="7" fillId="5" borderId="0" xfId="3" applyFont="1" applyFill="1" applyBorder="1">
      <alignment vertical="center"/>
    </xf>
    <xf numFmtId="176" fontId="36" fillId="0" borderId="11" xfId="0" applyNumberFormat="1" applyFont="1" applyFill="1" applyBorder="1" applyAlignment="1">
      <alignment vertical="center" shrinkToFit="1"/>
    </xf>
    <xf numFmtId="180" fontId="36" fillId="0" borderId="7" xfId="1" applyNumberFormat="1" applyFont="1" applyFill="1" applyBorder="1" applyAlignment="1">
      <alignment vertical="center" shrinkToFit="1"/>
    </xf>
    <xf numFmtId="1" fontId="7" fillId="0" borderId="3" xfId="1" applyNumberFormat="1" applyFont="1" applyFill="1" applyBorder="1" applyAlignment="1">
      <alignment vertical="center" shrinkToFit="1"/>
    </xf>
    <xf numFmtId="0" fontId="5" fillId="0" borderId="7" xfId="0" applyFont="1" applyFill="1" applyBorder="1">
      <alignment vertical="center"/>
    </xf>
    <xf numFmtId="1" fontId="7" fillId="0" borderId="13" xfId="1" applyNumberFormat="1" applyFont="1" applyFill="1" applyBorder="1" applyAlignment="1">
      <alignment vertical="center" shrinkToFit="1"/>
    </xf>
    <xf numFmtId="41" fontId="13" fillId="0" borderId="8" xfId="0" quotePrefix="1" applyNumberFormat="1" applyFont="1" applyFill="1" applyBorder="1">
      <alignment vertical="center"/>
    </xf>
    <xf numFmtId="41" fontId="14" fillId="0" borderId="1" xfId="0" applyNumberFormat="1" applyFont="1" applyFill="1" applyBorder="1" applyAlignment="1">
      <alignment vertical="center" shrinkToFit="1"/>
    </xf>
    <xf numFmtId="0" fontId="44" fillId="0" borderId="0" xfId="0" applyFont="1" applyBorder="1" applyAlignment="1">
      <alignment horizontal="center" vertical="center"/>
    </xf>
    <xf numFmtId="0" fontId="47" fillId="0" borderId="1" xfId="0" applyFont="1" applyBorder="1">
      <alignment vertical="center"/>
    </xf>
    <xf numFmtId="0" fontId="44" fillId="5" borderId="11" xfId="0" applyFont="1" applyFill="1" applyBorder="1" applyAlignment="1">
      <alignment vertical="center" shrinkToFit="1"/>
    </xf>
    <xf numFmtId="0" fontId="36" fillId="0" borderId="9" xfId="0" applyFont="1" applyBorder="1">
      <alignment vertical="center"/>
    </xf>
    <xf numFmtId="0" fontId="36" fillId="0" borderId="9" xfId="0" applyFont="1" applyBorder="1" applyAlignment="1">
      <alignment vertical="center" shrinkToFit="1"/>
    </xf>
    <xf numFmtId="1" fontId="47" fillId="0" borderId="9" xfId="1" applyNumberFormat="1" applyFont="1" applyBorder="1" applyAlignment="1">
      <alignment vertical="center" shrinkToFit="1"/>
    </xf>
    <xf numFmtId="0" fontId="35" fillId="0" borderId="9" xfId="0" applyFont="1" applyBorder="1">
      <alignment vertical="center"/>
    </xf>
    <xf numFmtId="0" fontId="44" fillId="0" borderId="2" xfId="0" applyFont="1" applyBorder="1" applyAlignment="1">
      <alignment vertical="center" wrapText="1" shrinkToFit="1"/>
    </xf>
    <xf numFmtId="0" fontId="37" fillId="0" borderId="2" xfId="0" applyFont="1" applyBorder="1" applyAlignment="1">
      <alignment horizontal="center" vertical="center"/>
    </xf>
    <xf numFmtId="0" fontId="37" fillId="0" borderId="2" xfId="0" applyNumberFormat="1" applyFont="1" applyBorder="1" applyAlignment="1">
      <alignment horizontal="center" vertical="center" shrinkToFit="1"/>
    </xf>
    <xf numFmtId="176" fontId="13" fillId="0" borderId="11" xfId="0" applyNumberFormat="1" applyFont="1" applyFill="1" applyBorder="1" applyAlignment="1">
      <alignment vertical="center" shrinkToFit="1"/>
    </xf>
    <xf numFmtId="0" fontId="20" fillId="0" borderId="5" xfId="0" applyFont="1" applyFill="1" applyBorder="1" applyAlignment="1">
      <alignment vertical="center" shrinkToFit="1"/>
    </xf>
    <xf numFmtId="0" fontId="44" fillId="0" borderId="12" xfId="0" applyFont="1" applyFill="1" applyBorder="1" applyAlignment="1">
      <alignment horizontal="left" vertical="center"/>
    </xf>
    <xf numFmtId="0" fontId="35" fillId="0" borderId="1" xfId="0" applyFont="1" applyFill="1" applyBorder="1">
      <alignment vertical="center"/>
    </xf>
    <xf numFmtId="0" fontId="37" fillId="0" borderId="1" xfId="0" applyFont="1" applyFill="1" applyBorder="1">
      <alignment vertical="center"/>
    </xf>
    <xf numFmtId="0" fontId="36" fillId="0" borderId="1" xfId="0" applyFont="1" applyFill="1" applyBorder="1">
      <alignment vertical="center"/>
    </xf>
    <xf numFmtId="0" fontId="7" fillId="5" borderId="9" xfId="0" applyFont="1" applyFill="1" applyBorder="1">
      <alignment vertical="center"/>
    </xf>
    <xf numFmtId="1" fontId="47" fillId="0" borderId="2" xfId="1" applyNumberFormat="1" applyFont="1" applyFill="1" applyBorder="1" applyAlignment="1">
      <alignment vertical="center" shrinkToFit="1"/>
    </xf>
    <xf numFmtId="0" fontId="37" fillId="0" borderId="8" xfId="0" applyFont="1" applyFill="1" applyBorder="1">
      <alignment vertical="center"/>
    </xf>
    <xf numFmtId="41" fontId="36" fillId="0" borderId="1" xfId="0" applyNumberFormat="1" applyFont="1" applyBorder="1" applyAlignment="1">
      <alignment vertical="center" shrinkToFit="1"/>
    </xf>
    <xf numFmtId="0" fontId="44" fillId="0" borderId="12" xfId="0" applyFont="1" applyFill="1" applyBorder="1" applyAlignment="1">
      <alignment vertical="center" wrapText="1" shrinkToFit="1"/>
    </xf>
    <xf numFmtId="0" fontId="37" fillId="0" borderId="9" xfId="0" applyFont="1" applyFill="1" applyBorder="1">
      <alignment vertical="center"/>
    </xf>
    <xf numFmtId="0" fontId="44" fillId="0" borderId="14" xfId="0" applyFont="1" applyFill="1" applyBorder="1" applyAlignment="1">
      <alignment vertical="center" wrapText="1" shrinkToFit="1"/>
    </xf>
    <xf numFmtId="41" fontId="36" fillId="0" borderId="13" xfId="0" applyNumberFormat="1" applyFont="1" applyBorder="1" applyAlignment="1">
      <alignment vertical="center" shrinkToFit="1"/>
    </xf>
    <xf numFmtId="41" fontId="40" fillId="0" borderId="1" xfId="0" applyNumberFormat="1" applyFont="1" applyFill="1" applyBorder="1" applyAlignment="1">
      <alignment vertical="center" shrinkToFit="1"/>
    </xf>
    <xf numFmtId="0" fontId="20" fillId="0" borderId="12" xfId="0" applyFont="1" applyFill="1" applyBorder="1" applyAlignment="1">
      <alignment horizontal="left" vertical="center"/>
    </xf>
    <xf numFmtId="41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20" fillId="0" borderId="14" xfId="0" applyFont="1" applyFill="1" applyBorder="1" applyAlignment="1">
      <alignment horizontal="left" vertical="center"/>
    </xf>
    <xf numFmtId="41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right" vertical="center" shrinkToFit="1"/>
    </xf>
    <xf numFmtId="41" fontId="7" fillId="0" borderId="0" xfId="3" applyFont="1" applyFill="1" applyBorder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179" fontId="6" fillId="7" borderId="1" xfId="0" applyNumberFormat="1" applyFont="1" applyFill="1" applyBorder="1">
      <alignment vertical="center"/>
    </xf>
    <xf numFmtId="179" fontId="13" fillId="0" borderId="8" xfId="0" applyNumberFormat="1" applyFont="1" applyFill="1" applyBorder="1">
      <alignment vertical="center"/>
    </xf>
    <xf numFmtId="179" fontId="13" fillId="0" borderId="7" xfId="0" applyNumberFormat="1" applyFont="1" applyFill="1" applyBorder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179" fontId="5" fillId="0" borderId="2" xfId="3" applyNumberFormat="1" applyFont="1" applyFill="1" applyBorder="1">
      <alignment vertical="center"/>
    </xf>
    <xf numFmtId="0" fontId="7" fillId="0" borderId="0" xfId="0" applyFont="1" applyFill="1" applyBorder="1">
      <alignment vertical="center"/>
    </xf>
    <xf numFmtId="179" fontId="13" fillId="0" borderId="4" xfId="0" applyNumberFormat="1" applyFont="1" applyFill="1" applyBorder="1">
      <alignment vertical="center"/>
    </xf>
    <xf numFmtId="176" fontId="13" fillId="0" borderId="4" xfId="0" applyNumberFormat="1" applyFont="1" applyFill="1" applyBorder="1" applyAlignment="1">
      <alignment vertical="center" shrinkToFit="1"/>
    </xf>
    <xf numFmtId="180" fontId="5" fillId="0" borderId="4" xfId="1" applyNumberFormat="1" applyFont="1" applyFill="1" applyBorder="1" applyAlignment="1">
      <alignment vertical="center" shrinkToFit="1"/>
    </xf>
    <xf numFmtId="1" fontId="7" fillId="0" borderId="4" xfId="1" applyNumberFormat="1" applyFont="1" applyFill="1" applyBorder="1" applyAlignment="1">
      <alignment vertical="center" shrinkToFit="1"/>
    </xf>
    <xf numFmtId="0" fontId="5" fillId="0" borderId="18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left" vertical="center" wrapText="1"/>
    </xf>
    <xf numFmtId="179" fontId="5" fillId="0" borderId="6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vertical="center" shrinkToFit="1"/>
    </xf>
    <xf numFmtId="41" fontId="5" fillId="0" borderId="6" xfId="3" applyFont="1" applyFill="1" applyBorder="1" applyAlignment="1">
      <alignment horizontal="center" vertical="center" shrinkToFit="1"/>
    </xf>
    <xf numFmtId="0" fontId="44" fillId="5" borderId="9" xfId="0" applyFont="1" applyFill="1" applyBorder="1" applyAlignment="1">
      <alignment horizontal="center" vertical="center" wrapText="1" shrinkToFit="1"/>
    </xf>
    <xf numFmtId="41" fontId="13" fillId="0" borderId="9" xfId="0" applyNumberFormat="1" applyFont="1" applyFill="1" applyBorder="1" applyAlignment="1">
      <alignment vertical="center" shrinkToFit="1"/>
    </xf>
    <xf numFmtId="41" fontId="5" fillId="0" borderId="2" xfId="3" applyNumberFormat="1" applyFont="1" applyBorder="1" applyAlignment="1">
      <alignment horizontal="right" vertical="center"/>
    </xf>
    <xf numFmtId="41" fontId="5" fillId="0" borderId="2" xfId="3" applyFont="1" applyFill="1" applyBorder="1" applyAlignment="1">
      <alignment horizontal="right" vertical="center"/>
    </xf>
    <xf numFmtId="41" fontId="4" fillId="0" borderId="2" xfId="3" applyFont="1" applyBorder="1" applyAlignment="1">
      <alignment vertical="center"/>
    </xf>
    <xf numFmtId="0" fontId="4" fillId="0" borderId="41" xfId="0" applyFont="1" applyBorder="1">
      <alignment vertical="center"/>
    </xf>
    <xf numFmtId="179" fontId="6" fillId="8" borderId="1" xfId="3" applyNumberFormat="1" applyFont="1" applyFill="1" applyBorder="1">
      <alignment vertical="center"/>
    </xf>
    <xf numFmtId="179" fontId="6" fillId="8" borderId="3" xfId="3" applyNumberFormat="1" applyFont="1" applyFill="1" applyBorder="1">
      <alignment vertical="center"/>
    </xf>
    <xf numFmtId="41" fontId="47" fillId="0" borderId="0" xfId="3" applyFont="1" applyFill="1" applyBorder="1">
      <alignment vertical="center"/>
    </xf>
    <xf numFmtId="1" fontId="7" fillId="0" borderId="9" xfId="1" quotePrefix="1" applyNumberFormat="1" applyFont="1" applyBorder="1" applyAlignment="1">
      <alignment vertical="center" shrinkToFit="1"/>
    </xf>
    <xf numFmtId="0" fontId="5" fillId="5" borderId="13" xfId="0" applyFont="1" applyFill="1" applyBorder="1" applyAlignment="1">
      <alignment horizontal="center" vertical="center" shrinkToFit="1"/>
    </xf>
    <xf numFmtId="181" fontId="0" fillId="0" borderId="8" xfId="0" applyNumberFormat="1" applyFill="1" applyBorder="1" applyAlignment="1">
      <alignment horizontal="center" vertical="center"/>
    </xf>
    <xf numFmtId="0" fontId="4" fillId="0" borderId="4" xfId="0" quotePrefix="1" applyFont="1" applyFill="1" applyBorder="1" applyAlignment="1">
      <alignment horizontal="center" vertical="center"/>
    </xf>
    <xf numFmtId="41" fontId="5" fillId="11" borderId="8" xfId="0" applyNumberFormat="1" applyFont="1" applyFill="1" applyBorder="1">
      <alignment vertical="center"/>
    </xf>
    <xf numFmtId="0" fontId="0" fillId="0" borderId="14" xfId="0" applyFill="1" applyBorder="1">
      <alignment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shrinkToFit="1"/>
    </xf>
    <xf numFmtId="0" fontId="37" fillId="0" borderId="9" xfId="6" quotePrefix="1" applyFont="1" applyBorder="1" applyAlignment="1">
      <alignment horizontal="center" vertical="center"/>
    </xf>
    <xf numFmtId="41" fontId="5" fillId="5" borderId="4" xfId="4" applyFont="1" applyFill="1" applyBorder="1">
      <alignment vertical="center"/>
    </xf>
    <xf numFmtId="0" fontId="1" fillId="0" borderId="2" xfId="0" applyFont="1" applyBorder="1">
      <alignment vertical="center"/>
    </xf>
    <xf numFmtId="41" fontId="37" fillId="0" borderId="2" xfId="8" applyFont="1" applyBorder="1" applyAlignment="1">
      <alignment horizontal="left" vertical="center"/>
    </xf>
    <xf numFmtId="41" fontId="55" fillId="0" borderId="2" xfId="8" applyFont="1" applyBorder="1" applyAlignment="1">
      <alignment horizontal="left" vertical="center"/>
    </xf>
    <xf numFmtId="176" fontId="39" fillId="9" borderId="13" xfId="6" applyNumberFormat="1" applyFont="1" applyFill="1" applyBorder="1">
      <alignment vertical="center"/>
    </xf>
    <xf numFmtId="0" fontId="0" fillId="0" borderId="3" xfId="0" applyBorder="1">
      <alignment vertical="center"/>
    </xf>
    <xf numFmtId="0" fontId="37" fillId="0" borderId="7" xfId="6" applyFont="1" applyBorder="1" applyAlignment="1">
      <alignment horizontal="center" vertical="center"/>
    </xf>
    <xf numFmtId="0" fontId="38" fillId="0" borderId="5" xfId="6" applyFont="1" applyBorder="1" applyAlignment="1">
      <alignment horizontal="right" vertical="center"/>
    </xf>
    <xf numFmtId="0" fontId="38" fillId="0" borderId="7" xfId="6" applyFont="1" applyBorder="1">
      <alignment vertical="center"/>
    </xf>
    <xf numFmtId="41" fontId="37" fillId="0" borderId="5" xfId="8" applyFont="1" applyBorder="1">
      <alignment vertical="center"/>
    </xf>
    <xf numFmtId="41" fontId="37" fillId="0" borderId="5" xfId="8" applyFont="1" applyBorder="1" applyAlignment="1">
      <alignment horizontal="center" vertical="center"/>
    </xf>
    <xf numFmtId="0" fontId="37" fillId="0" borderId="5" xfId="6" applyFont="1" applyBorder="1" applyAlignment="1">
      <alignment horizontal="center" vertical="center" shrinkToFit="1"/>
    </xf>
    <xf numFmtId="187" fontId="37" fillId="0" borderId="5" xfId="6" applyNumberFormat="1" applyFont="1" applyBorder="1" applyAlignment="1">
      <alignment horizontal="center" vertical="center" shrinkToFit="1"/>
    </xf>
    <xf numFmtId="188" fontId="37" fillId="0" borderId="5" xfId="6" applyNumberFormat="1" applyFont="1" applyBorder="1" applyAlignment="1">
      <alignment horizontal="center" vertical="center" shrinkToFit="1"/>
    </xf>
    <xf numFmtId="0" fontId="37" fillId="0" borderId="5" xfId="6" applyNumberFormat="1" applyFont="1" applyBorder="1" applyAlignment="1">
      <alignment horizontal="center" vertical="center" shrinkToFit="1"/>
    </xf>
    <xf numFmtId="41" fontId="37" fillId="0" borderId="5" xfId="8" applyFont="1" applyBorder="1" applyAlignment="1">
      <alignment horizontal="left" vertical="center"/>
    </xf>
    <xf numFmtId="41" fontId="55" fillId="0" borderId="5" xfId="8" applyFont="1" applyBorder="1" applyAlignment="1">
      <alignment horizontal="left" vertical="center"/>
    </xf>
    <xf numFmtId="176" fontId="37" fillId="0" borderId="3" xfId="8" applyNumberFormat="1" applyFont="1" applyFill="1" applyBorder="1">
      <alignment vertical="center"/>
    </xf>
    <xf numFmtId="0" fontId="5" fillId="0" borderId="9" xfId="0" quotePrefix="1" applyFont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176" fontId="4" fillId="0" borderId="13" xfId="0" applyNumberFormat="1" applyFont="1" applyBorder="1">
      <alignment vertical="center"/>
    </xf>
    <xf numFmtId="181" fontId="4" fillId="0" borderId="14" xfId="0" applyNumberFormat="1" applyFont="1" applyBorder="1" applyAlignment="1">
      <alignment vertical="center" shrinkToFit="1"/>
    </xf>
    <xf numFmtId="0" fontId="9" fillId="0" borderId="9" xfId="0" applyFont="1" applyBorder="1" applyAlignment="1">
      <alignment horizontal="center" vertical="center"/>
    </xf>
    <xf numFmtId="181" fontId="4" fillId="0" borderId="11" xfId="0" applyNumberFormat="1" applyFont="1" applyBorder="1" applyAlignment="1">
      <alignment vertical="center" shrinkToFit="1"/>
    </xf>
    <xf numFmtId="0" fontId="13" fillId="0" borderId="5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3" fillId="0" borderId="5" xfId="0" applyFont="1" applyFill="1" applyBorder="1">
      <alignment vertical="center"/>
    </xf>
    <xf numFmtId="180" fontId="5" fillId="0" borderId="5" xfId="0" applyNumberFormat="1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vertical="center"/>
    </xf>
    <xf numFmtId="181" fontId="0" fillId="0" borderId="11" xfId="0" applyNumberFormat="1" applyBorder="1">
      <alignment vertical="center"/>
    </xf>
    <xf numFmtId="181" fontId="4" fillId="0" borderId="11" xfId="0" applyNumberFormat="1" applyFont="1" applyBorder="1">
      <alignment vertical="center"/>
    </xf>
    <xf numFmtId="181" fontId="27" fillId="0" borderId="14" xfId="0" applyNumberFormat="1" applyFont="1" applyFill="1" applyBorder="1">
      <alignment vertical="center"/>
    </xf>
    <xf numFmtId="0" fontId="25" fillId="0" borderId="13" xfId="0" applyFont="1" applyFill="1" applyBorder="1" applyAlignment="1">
      <alignment horizontal="center" vertical="center"/>
    </xf>
    <xf numFmtId="0" fontId="25" fillId="5" borderId="9" xfId="0" applyFont="1" applyFill="1" applyBorder="1" applyAlignment="1">
      <alignment horizontal="center" vertical="center" shrinkToFit="1"/>
    </xf>
    <xf numFmtId="41" fontId="28" fillId="5" borderId="9" xfId="0" applyNumberFormat="1" applyFont="1" applyFill="1" applyBorder="1" applyAlignment="1">
      <alignment horizontal="right" vertical="center"/>
    </xf>
    <xf numFmtId="41" fontId="28" fillId="5" borderId="9" xfId="0" applyNumberFormat="1" applyFont="1" applyFill="1" applyBorder="1">
      <alignment vertical="center"/>
    </xf>
    <xf numFmtId="176" fontId="28" fillId="5" borderId="13" xfId="0" applyNumberFormat="1" applyFont="1" applyFill="1" applyBorder="1" applyAlignment="1">
      <alignment vertical="center" shrinkToFit="1"/>
    </xf>
    <xf numFmtId="180" fontId="28" fillId="5" borderId="9" xfId="1" applyNumberFormat="1" applyFont="1" applyFill="1" applyBorder="1" applyAlignment="1">
      <alignment vertical="center" shrinkToFit="1"/>
    </xf>
    <xf numFmtId="194" fontId="38" fillId="5" borderId="2" xfId="0" applyNumberFormat="1" applyFont="1" applyFill="1" applyBorder="1" applyAlignment="1">
      <alignment vertical="center"/>
    </xf>
    <xf numFmtId="195" fontId="37" fillId="5" borderId="2" xfId="0" applyNumberFormat="1" applyFont="1" applyFill="1" applyBorder="1" applyAlignment="1">
      <alignment vertical="center" shrinkToFit="1"/>
    </xf>
    <xf numFmtId="0" fontId="38" fillId="5" borderId="2" xfId="0" applyFont="1" applyFill="1" applyBorder="1">
      <alignment vertical="center"/>
    </xf>
    <xf numFmtId="181" fontId="3" fillId="0" borderId="7" xfId="5" applyNumberFormat="1" applyBorder="1">
      <alignment vertical="center"/>
    </xf>
    <xf numFmtId="0" fontId="38" fillId="0" borderId="7" xfId="5" applyFont="1" applyBorder="1" applyAlignment="1">
      <alignment horizontal="center" vertical="center"/>
    </xf>
    <xf numFmtId="179" fontId="5" fillId="0" borderId="2" xfId="0" applyNumberFormat="1" applyFont="1" applyFill="1" applyBorder="1">
      <alignment vertical="center"/>
    </xf>
    <xf numFmtId="181" fontId="0" fillId="0" borderId="9" xfId="0" applyNumberFormat="1" applyFill="1" applyBorder="1">
      <alignment vertical="center"/>
    </xf>
    <xf numFmtId="0" fontId="44" fillId="0" borderId="9" xfId="0" applyFont="1" applyFill="1" applyBorder="1">
      <alignment vertical="center"/>
    </xf>
    <xf numFmtId="1" fontId="47" fillId="0" borderId="9" xfId="1" quotePrefix="1" applyNumberFormat="1" applyFont="1" applyFill="1" applyBorder="1" applyAlignment="1">
      <alignment vertical="center" shrinkToFit="1"/>
    </xf>
    <xf numFmtId="0" fontId="47" fillId="0" borderId="9" xfId="0" applyFont="1" applyBorder="1">
      <alignment vertical="center"/>
    </xf>
    <xf numFmtId="181" fontId="0" fillId="5" borderId="9" xfId="0" applyNumberFormat="1" applyFill="1" applyBorder="1">
      <alignment vertical="center"/>
    </xf>
    <xf numFmtId="0" fontId="4" fillId="5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 wrapText="1" shrinkToFit="1"/>
    </xf>
    <xf numFmtId="0" fontId="20" fillId="0" borderId="7" xfId="0" applyFont="1" applyBorder="1">
      <alignment vertical="center"/>
    </xf>
    <xf numFmtId="0" fontId="48" fillId="5" borderId="7" xfId="0" applyFont="1" applyFill="1" applyBorder="1" applyAlignment="1">
      <alignment horizontal="center" vertical="center" shrinkToFit="1"/>
    </xf>
    <xf numFmtId="0" fontId="45" fillId="0" borderId="7" xfId="0" applyFont="1" applyBorder="1">
      <alignment vertical="center"/>
    </xf>
    <xf numFmtId="0" fontId="45" fillId="0" borderId="7" xfId="0" applyFont="1" applyBorder="1" applyAlignment="1">
      <alignment vertical="center"/>
    </xf>
    <xf numFmtId="180" fontId="45" fillId="0" borderId="7" xfId="1" applyNumberFormat="1" applyFont="1" applyBorder="1" applyAlignment="1">
      <alignment vertical="center" shrinkToFit="1"/>
    </xf>
    <xf numFmtId="191" fontId="46" fillId="0" borderId="7" xfId="1" applyNumberFormat="1" applyFont="1" applyBorder="1" applyAlignment="1">
      <alignment vertical="center" shrinkToFit="1"/>
    </xf>
    <xf numFmtId="0" fontId="0" fillId="0" borderId="3" xfId="0" applyFill="1" applyBorder="1">
      <alignment vertical="center"/>
    </xf>
    <xf numFmtId="0" fontId="20" fillId="0" borderId="5" xfId="0" applyFont="1" applyFill="1" applyBorder="1" applyAlignment="1">
      <alignment vertical="center" wrapText="1" shrinkToFit="1"/>
    </xf>
    <xf numFmtId="179" fontId="5" fillId="0" borderId="5" xfId="0" applyNumberFormat="1" applyFont="1" applyFill="1" applyBorder="1">
      <alignment vertical="center"/>
    </xf>
    <xf numFmtId="0" fontId="13" fillId="0" borderId="7" xfId="0" applyFont="1" applyBorder="1">
      <alignment vertical="center"/>
    </xf>
    <xf numFmtId="0" fontId="13" fillId="0" borderId="7" xfId="0" applyFont="1" applyBorder="1" applyAlignment="1">
      <alignment vertical="center" shrinkToFit="1"/>
    </xf>
    <xf numFmtId="0" fontId="0" fillId="5" borderId="3" xfId="0" applyFill="1" applyBorder="1">
      <alignment vertical="center"/>
    </xf>
    <xf numFmtId="0" fontId="20" fillId="5" borderId="5" xfId="0" applyFont="1" applyFill="1" applyBorder="1" applyAlignment="1">
      <alignment vertical="center" wrapText="1" shrinkToFit="1"/>
    </xf>
    <xf numFmtId="0" fontId="0" fillId="5" borderId="5" xfId="0" applyFill="1" applyBorder="1">
      <alignment vertical="center"/>
    </xf>
    <xf numFmtId="0" fontId="4" fillId="5" borderId="7" xfId="0" applyFont="1" applyFill="1" applyBorder="1" applyAlignment="1">
      <alignment horizontal="center" vertical="center"/>
    </xf>
    <xf numFmtId="0" fontId="7" fillId="5" borderId="5" xfId="0" applyFont="1" applyFill="1" applyBorder="1">
      <alignment vertical="center"/>
    </xf>
    <xf numFmtId="41" fontId="13" fillId="0" borderId="7" xfId="0" quotePrefix="1" applyNumberFormat="1" applyFont="1" applyFill="1" applyBorder="1">
      <alignment vertical="center"/>
    </xf>
    <xf numFmtId="41" fontId="36" fillId="0" borderId="3" xfId="3" applyFont="1" applyFill="1" applyBorder="1">
      <alignment vertical="center"/>
    </xf>
    <xf numFmtId="0" fontId="36" fillId="0" borderId="7" xfId="0" applyFont="1" applyFill="1" applyBorder="1">
      <alignment vertical="center"/>
    </xf>
    <xf numFmtId="0" fontId="36" fillId="0" borderId="11" xfId="0" applyFont="1" applyFill="1" applyBorder="1" applyAlignment="1">
      <alignment vertical="center" shrinkToFit="1"/>
    </xf>
    <xf numFmtId="41" fontId="36" fillId="5" borderId="3" xfId="0" applyNumberFormat="1" applyFont="1" applyFill="1" applyBorder="1" applyAlignment="1">
      <alignment vertical="center" shrinkToFit="1"/>
    </xf>
    <xf numFmtId="0" fontId="5" fillId="5" borderId="5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4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4" fillId="0" borderId="14" xfId="0" applyFont="1" applyBorder="1">
      <alignment vertical="center"/>
    </xf>
    <xf numFmtId="0" fontId="0" fillId="5" borderId="13" xfId="0" applyFill="1" applyBorder="1">
      <alignment vertical="center"/>
    </xf>
    <xf numFmtId="0" fontId="4" fillId="0" borderId="9" xfId="0" quotePrefix="1" applyFont="1" applyBorder="1">
      <alignment vertical="center"/>
    </xf>
    <xf numFmtId="41" fontId="6" fillId="8" borderId="18" xfId="0" applyNumberFormat="1" applyFont="1" applyFill="1" applyBorder="1">
      <alignment vertical="center"/>
    </xf>
    <xf numFmtId="41" fontId="29" fillId="0" borderId="8" xfId="0" applyNumberFormat="1" applyFont="1" applyFill="1" applyBorder="1" applyAlignment="1">
      <alignment horizontal="right" vertical="center" shrinkToFit="1"/>
    </xf>
    <xf numFmtId="0" fontId="37" fillId="3" borderId="9" xfId="5" applyFont="1" applyFill="1" applyBorder="1">
      <alignment vertical="center"/>
    </xf>
    <xf numFmtId="176" fontId="28" fillId="5" borderId="7" xfId="0" applyNumberFormat="1" applyFont="1" applyFill="1" applyBorder="1" applyAlignment="1">
      <alignment vertical="center" shrinkToFit="1"/>
    </xf>
    <xf numFmtId="41" fontId="28" fillId="5" borderId="8" xfId="0" applyNumberFormat="1" applyFont="1" applyFill="1" applyBorder="1" applyAlignment="1">
      <alignment horizontal="right" vertical="center"/>
    </xf>
    <xf numFmtId="181" fontId="27" fillId="5" borderId="12" xfId="0" applyNumberFormat="1" applyFont="1" applyFill="1" applyBorder="1">
      <alignment vertical="center"/>
    </xf>
    <xf numFmtId="0" fontId="18" fillId="5" borderId="8" xfId="0" applyFont="1" applyFill="1" applyBorder="1" applyAlignment="1">
      <alignment horizontal="center" vertical="center"/>
    </xf>
    <xf numFmtId="0" fontId="27" fillId="5" borderId="8" xfId="0" applyFont="1" applyFill="1" applyBorder="1">
      <alignment vertical="center"/>
    </xf>
    <xf numFmtId="0" fontId="25" fillId="5" borderId="1" xfId="0" applyFont="1" applyFill="1" applyBorder="1" applyAlignment="1">
      <alignment horizontal="center" vertical="center" shrinkToFit="1"/>
    </xf>
    <xf numFmtId="0" fontId="32" fillId="5" borderId="8" xfId="0" applyFont="1" applyFill="1" applyBorder="1">
      <alignment vertical="center"/>
    </xf>
    <xf numFmtId="0" fontId="27" fillId="5" borderId="0" xfId="0" applyFont="1" applyFill="1" applyBorder="1">
      <alignment vertical="center"/>
    </xf>
    <xf numFmtId="41" fontId="40" fillId="8" borderId="3" xfId="0" applyNumberFormat="1" applyFont="1" applyFill="1" applyBorder="1" applyAlignment="1">
      <alignment vertical="center" shrinkToFit="1"/>
    </xf>
    <xf numFmtId="41" fontId="28" fillId="5" borderId="7" xfId="0" quotePrefix="1" applyNumberFormat="1" applyFont="1" applyFill="1" applyBorder="1" applyAlignment="1">
      <alignment horizontal="right" vertical="center"/>
    </xf>
    <xf numFmtId="41" fontId="14" fillId="8" borderId="3" xfId="0" applyNumberFormat="1" applyFont="1" applyFill="1" applyBorder="1" applyAlignment="1">
      <alignment vertical="center" shrinkToFit="1"/>
    </xf>
    <xf numFmtId="176" fontId="36" fillId="5" borderId="7" xfId="0" applyNumberFormat="1" applyFont="1" applyFill="1" applyBorder="1" applyAlignment="1">
      <alignment vertical="center" shrinkToFit="1"/>
    </xf>
    <xf numFmtId="176" fontId="37" fillId="5" borderId="7" xfId="0" applyNumberFormat="1" applyFont="1" applyFill="1" applyBorder="1">
      <alignment vertical="center"/>
    </xf>
    <xf numFmtId="191" fontId="47" fillId="5" borderId="5" xfId="1" applyNumberFormat="1" applyFont="1" applyFill="1" applyBorder="1" applyAlignment="1">
      <alignment vertical="center" shrinkToFit="1"/>
    </xf>
    <xf numFmtId="0" fontId="37" fillId="5" borderId="7" xfId="0" applyFont="1" applyFill="1" applyBorder="1">
      <alignment vertical="center"/>
    </xf>
    <xf numFmtId="0" fontId="35" fillId="5" borderId="5" xfId="0" applyFont="1" applyFill="1" applyBorder="1">
      <alignment vertical="center"/>
    </xf>
    <xf numFmtId="41" fontId="36" fillId="5" borderId="8" xfId="0" applyNumberFormat="1" applyFont="1" applyFill="1" applyBorder="1">
      <alignment vertical="center"/>
    </xf>
    <xf numFmtId="176" fontId="36" fillId="5" borderId="8" xfId="0" applyNumberFormat="1" applyFont="1" applyFill="1" applyBorder="1" applyAlignment="1">
      <alignment vertical="center" shrinkToFit="1"/>
    </xf>
    <xf numFmtId="191" fontId="47" fillId="5" borderId="0" xfId="1" applyNumberFormat="1" applyFont="1" applyFill="1" applyBorder="1" applyAlignment="1">
      <alignment vertical="center" shrinkToFit="1"/>
    </xf>
    <xf numFmtId="0" fontId="37" fillId="5" borderId="8" xfId="0" applyFont="1" applyFill="1" applyBorder="1">
      <alignment vertical="center"/>
    </xf>
    <xf numFmtId="0" fontId="44" fillId="5" borderId="0" xfId="0" applyFont="1" applyFill="1" applyBorder="1">
      <alignment vertical="center"/>
    </xf>
    <xf numFmtId="41" fontId="37" fillId="5" borderId="0" xfId="0" applyNumberFormat="1" applyFont="1" applyFill="1" applyBorder="1">
      <alignment vertical="center"/>
    </xf>
    <xf numFmtId="0" fontId="37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vertical="center"/>
    </xf>
    <xf numFmtId="0" fontId="37" fillId="5" borderId="0" xfId="0" applyFont="1" applyFill="1" applyBorder="1">
      <alignment vertical="center"/>
    </xf>
    <xf numFmtId="0" fontId="38" fillId="5" borderId="0" xfId="0" applyFont="1" applyFill="1" applyBorder="1">
      <alignment vertical="center"/>
    </xf>
    <xf numFmtId="41" fontId="36" fillId="5" borderId="1" xfId="0" applyNumberFormat="1" applyFont="1" applyFill="1" applyBorder="1">
      <alignment vertical="center"/>
    </xf>
    <xf numFmtId="0" fontId="44" fillId="5" borderId="12" xfId="0" applyFont="1" applyFill="1" applyBorder="1">
      <alignment vertical="center"/>
    </xf>
    <xf numFmtId="41" fontId="37" fillId="5" borderId="0" xfId="0" applyNumberFormat="1" applyFont="1" applyFill="1" applyBorder="1" applyAlignment="1">
      <alignment vertical="center" shrinkToFit="1"/>
    </xf>
    <xf numFmtId="41" fontId="36" fillId="5" borderId="13" xfId="0" applyNumberFormat="1" applyFont="1" applyFill="1" applyBorder="1">
      <alignment vertical="center"/>
    </xf>
    <xf numFmtId="176" fontId="36" fillId="5" borderId="9" xfId="0" applyNumberFormat="1" applyFont="1" applyFill="1" applyBorder="1" applyAlignment="1">
      <alignment vertical="center" shrinkToFit="1"/>
    </xf>
    <xf numFmtId="191" fontId="47" fillId="5" borderId="2" xfId="1" applyNumberFormat="1" applyFont="1" applyFill="1" applyBorder="1" applyAlignment="1">
      <alignment vertical="center" shrinkToFit="1"/>
    </xf>
    <xf numFmtId="0" fontId="37" fillId="5" borderId="9" xfId="0" applyFont="1" applyFill="1" applyBorder="1">
      <alignment vertical="center"/>
    </xf>
    <xf numFmtId="0" fontId="44" fillId="5" borderId="2" xfId="0" applyFont="1" applyFill="1" applyBorder="1">
      <alignment vertical="center"/>
    </xf>
    <xf numFmtId="41" fontId="37" fillId="5" borderId="2" xfId="0" applyNumberFormat="1" applyFont="1" applyFill="1" applyBorder="1" applyAlignment="1">
      <alignment vertical="center" shrinkToFit="1"/>
    </xf>
    <xf numFmtId="0" fontId="37" fillId="5" borderId="2" xfId="0" applyFont="1" applyFill="1" applyBorder="1" applyAlignment="1">
      <alignment vertical="center"/>
    </xf>
    <xf numFmtId="0" fontId="37" fillId="5" borderId="2" xfId="0" applyFont="1" applyFill="1" applyBorder="1">
      <alignment vertical="center"/>
    </xf>
    <xf numFmtId="0" fontId="35" fillId="5" borderId="0" xfId="0" applyFont="1" applyFill="1" applyBorder="1">
      <alignment vertical="center"/>
    </xf>
    <xf numFmtId="180" fontId="13" fillId="5" borderId="7" xfId="1" applyNumberFormat="1" applyFont="1" applyFill="1" applyBorder="1" applyAlignment="1">
      <alignment vertical="center" shrinkToFit="1"/>
    </xf>
    <xf numFmtId="191" fontId="32" fillId="5" borderId="5" xfId="1" applyNumberFormat="1" applyFont="1" applyFill="1" applyBorder="1" applyAlignment="1">
      <alignment vertical="center" shrinkToFit="1"/>
    </xf>
    <xf numFmtId="0" fontId="29" fillId="5" borderId="7" xfId="0" applyFont="1" applyFill="1" applyBorder="1">
      <alignment vertical="center"/>
    </xf>
    <xf numFmtId="191" fontId="32" fillId="5" borderId="0" xfId="1" applyNumberFormat="1" applyFont="1" applyFill="1" applyBorder="1" applyAlignment="1">
      <alignment vertical="center" shrinkToFit="1"/>
    </xf>
    <xf numFmtId="0" fontId="29" fillId="5" borderId="8" xfId="0" applyFont="1" applyFill="1" applyBorder="1">
      <alignment vertical="center"/>
    </xf>
    <xf numFmtId="41" fontId="40" fillId="5" borderId="1" xfId="0" applyNumberFormat="1" applyFont="1" applyFill="1" applyBorder="1" applyAlignment="1">
      <alignment vertical="center" shrinkToFit="1"/>
    </xf>
    <xf numFmtId="41" fontId="28" fillId="5" borderId="8" xfId="0" applyNumberFormat="1" applyFont="1" applyFill="1" applyBorder="1">
      <alignment vertical="center"/>
    </xf>
    <xf numFmtId="180" fontId="28" fillId="5" borderId="8" xfId="1" applyNumberFormat="1" applyFont="1" applyFill="1" applyBorder="1" applyAlignment="1">
      <alignment vertical="center" shrinkToFit="1"/>
    </xf>
    <xf numFmtId="41" fontId="28" fillId="5" borderId="1" xfId="0" applyNumberFormat="1" applyFont="1" applyFill="1" applyBorder="1">
      <alignment vertical="center"/>
    </xf>
    <xf numFmtId="41" fontId="28" fillId="5" borderId="13" xfId="0" applyNumberFormat="1" applyFont="1" applyFill="1" applyBorder="1">
      <alignment vertical="center"/>
    </xf>
    <xf numFmtId="176" fontId="28" fillId="5" borderId="9" xfId="0" applyNumberFormat="1" applyFont="1" applyFill="1" applyBorder="1" applyAlignment="1">
      <alignment vertical="center" shrinkToFit="1"/>
    </xf>
    <xf numFmtId="191" fontId="32" fillId="5" borderId="2" xfId="1" applyNumberFormat="1" applyFont="1" applyFill="1" applyBorder="1" applyAlignment="1">
      <alignment vertical="center" shrinkToFit="1"/>
    </xf>
    <xf numFmtId="0" fontId="29" fillId="5" borderId="9" xfId="0" applyFont="1" applyFill="1" applyBorder="1">
      <alignment vertical="center"/>
    </xf>
    <xf numFmtId="180" fontId="5" fillId="5" borderId="8" xfId="1" applyNumberFormat="1" applyFont="1" applyFill="1" applyBorder="1" applyAlignment="1">
      <alignment vertical="center" shrinkToFit="1"/>
    </xf>
    <xf numFmtId="0" fontId="20" fillId="5" borderId="43" xfId="0" applyFont="1" applyFill="1" applyBorder="1" applyAlignment="1">
      <alignment horizontal="left" vertical="center"/>
    </xf>
    <xf numFmtId="0" fontId="4" fillId="5" borderId="39" xfId="0" applyFont="1" applyFill="1" applyBorder="1">
      <alignment vertical="center"/>
    </xf>
    <xf numFmtId="41" fontId="13" fillId="5" borderId="7" xfId="0" applyNumberFormat="1" applyFont="1" applyFill="1" applyBorder="1">
      <alignment vertical="center"/>
    </xf>
    <xf numFmtId="176" fontId="13" fillId="5" borderId="11" xfId="0" applyNumberFormat="1" applyFont="1" applyFill="1" applyBorder="1" applyAlignment="1">
      <alignment vertical="center" shrinkToFit="1"/>
    </xf>
    <xf numFmtId="1" fontId="7" fillId="5" borderId="7" xfId="1" applyNumberFormat="1" applyFont="1" applyFill="1" applyBorder="1" applyAlignment="1">
      <alignment vertical="center" shrinkToFit="1"/>
    </xf>
    <xf numFmtId="0" fontId="20" fillId="5" borderId="11" xfId="0" applyFont="1" applyFill="1" applyBorder="1" applyAlignment="1">
      <alignment horizontal="left" vertical="center"/>
    </xf>
    <xf numFmtId="0" fontId="13" fillId="5" borderId="12" xfId="0" applyFont="1" applyFill="1" applyBorder="1" applyAlignment="1">
      <alignment vertical="center" shrinkToFit="1"/>
    </xf>
    <xf numFmtId="1" fontId="7" fillId="5" borderId="1" xfId="1" quotePrefix="1" applyNumberFormat="1" applyFont="1" applyFill="1" applyBorder="1" applyAlignment="1">
      <alignment vertical="center" shrinkToFit="1"/>
    </xf>
    <xf numFmtId="0" fontId="7" fillId="5" borderId="1" xfId="0" applyFont="1" applyFill="1" applyBorder="1">
      <alignment vertical="center"/>
    </xf>
    <xf numFmtId="1" fontId="7" fillId="5" borderId="0" xfId="1" quotePrefix="1" applyNumberFormat="1" applyFont="1" applyFill="1" applyBorder="1" applyAlignment="1">
      <alignment vertical="center" shrinkToFit="1"/>
    </xf>
    <xf numFmtId="0" fontId="5" fillId="5" borderId="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41" fontId="6" fillId="8" borderId="3" xfId="3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76" fontId="13" fillId="0" borderId="9" xfId="0" applyNumberFormat="1" applyFont="1" applyFill="1" applyBorder="1" applyAlignment="1">
      <alignment vertical="center" shrinkToFit="1"/>
    </xf>
    <xf numFmtId="1" fontId="7" fillId="0" borderId="2" xfId="1" applyNumberFormat="1" applyFont="1" applyFill="1" applyBorder="1" applyAlignment="1">
      <alignment vertical="center" shrinkToFit="1"/>
    </xf>
    <xf numFmtId="0" fontId="44" fillId="0" borderId="2" xfId="0" applyFont="1" applyBorder="1" applyAlignment="1">
      <alignment horizontal="center" vertical="center"/>
    </xf>
    <xf numFmtId="0" fontId="47" fillId="0" borderId="13" xfId="0" applyFont="1" applyBorder="1">
      <alignment vertical="center"/>
    </xf>
    <xf numFmtId="0" fontId="36" fillId="5" borderId="9" xfId="0" applyFont="1" applyFill="1" applyBorder="1">
      <alignment vertical="center"/>
    </xf>
    <xf numFmtId="0" fontId="7" fillId="5" borderId="8" xfId="0" quotePrefix="1" applyFont="1" applyFill="1" applyBorder="1">
      <alignment vertical="center"/>
    </xf>
    <xf numFmtId="0" fontId="7" fillId="0" borderId="13" xfId="0" applyFont="1" applyFill="1" applyBorder="1">
      <alignment vertical="center"/>
    </xf>
    <xf numFmtId="41" fontId="13" fillId="0" borderId="12" xfId="0" applyNumberFormat="1" applyFont="1" applyFill="1" applyBorder="1">
      <alignment vertical="center"/>
    </xf>
    <xf numFmtId="41" fontId="13" fillId="0" borderId="9" xfId="3" applyFont="1" applyFill="1" applyBorder="1" applyAlignment="1">
      <alignment vertical="center"/>
    </xf>
    <xf numFmtId="179" fontId="5" fillId="0" borderId="2" xfId="0" applyNumberFormat="1" applyFont="1" applyFill="1" applyBorder="1" applyAlignment="1">
      <alignment vertical="center"/>
    </xf>
    <xf numFmtId="41" fontId="5" fillId="11" borderId="4" xfId="0" applyNumberFormat="1" applyFont="1" applyFill="1" applyBorder="1" applyAlignment="1" applyProtection="1">
      <alignment horizontal="center" vertical="center" wrapText="1"/>
    </xf>
    <xf numFmtId="41" fontId="5" fillId="11" borderId="7" xfId="0" applyNumberFormat="1" applyFont="1" applyFill="1" applyBorder="1" applyAlignment="1" applyProtection="1">
      <alignment horizontal="center" vertical="center" wrapText="1"/>
    </xf>
    <xf numFmtId="41" fontId="5" fillId="11" borderId="4" xfId="0" applyNumberFormat="1" applyFont="1" applyFill="1" applyBorder="1">
      <alignment vertical="center"/>
    </xf>
    <xf numFmtId="41" fontId="6" fillId="11" borderId="4" xfId="0" applyNumberFormat="1" applyFont="1" applyFill="1" applyBorder="1" applyAlignment="1">
      <alignment horizontal="center" vertical="center"/>
    </xf>
    <xf numFmtId="41" fontId="5" fillId="11" borderId="9" xfId="3" applyFont="1" applyFill="1" applyBorder="1">
      <alignment vertical="center"/>
    </xf>
    <xf numFmtId="41" fontId="5" fillId="11" borderId="4" xfId="3" applyFont="1" applyFill="1" applyBorder="1">
      <alignment vertical="center"/>
    </xf>
    <xf numFmtId="41" fontId="6" fillId="11" borderId="4" xfId="3" applyFont="1" applyFill="1" applyBorder="1">
      <alignment vertical="center"/>
    </xf>
    <xf numFmtId="176" fontId="29" fillId="5" borderId="7" xfId="0" applyNumberFormat="1" applyFont="1" applyFill="1" applyBorder="1" applyAlignment="1">
      <alignment vertical="center" shrinkToFit="1"/>
    </xf>
    <xf numFmtId="0" fontId="36" fillId="0" borderId="0" xfId="0" applyFont="1" applyFill="1" applyBorder="1" applyAlignment="1">
      <alignment vertical="center" shrinkToFit="1"/>
    </xf>
    <xf numFmtId="41" fontId="37" fillId="0" borderId="0" xfId="3" applyFont="1" applyFill="1" applyBorder="1" applyAlignment="1">
      <alignment horizontal="right" vertical="center"/>
    </xf>
    <xf numFmtId="41" fontId="38" fillId="0" borderId="0" xfId="3" applyFont="1" applyFill="1" applyBorder="1" applyAlignment="1">
      <alignment horizontal="right" vertical="center" shrinkToFit="1"/>
    </xf>
    <xf numFmtId="41" fontId="37" fillId="0" borderId="1" xfId="0" applyNumberFormat="1" applyFont="1" applyFill="1" applyBorder="1">
      <alignment vertical="center"/>
    </xf>
    <xf numFmtId="0" fontId="44" fillId="0" borderId="5" xfId="5" applyFont="1" applyBorder="1" applyAlignment="1">
      <alignment horizontal="right" vertical="center" shrinkToFit="1"/>
    </xf>
    <xf numFmtId="41" fontId="5" fillId="11" borderId="4" xfId="4" applyFont="1" applyFill="1" applyBorder="1">
      <alignment vertical="center"/>
    </xf>
    <xf numFmtId="41" fontId="5" fillId="11" borderId="7" xfId="3" applyFont="1" applyFill="1" applyBorder="1">
      <alignment vertical="center"/>
    </xf>
    <xf numFmtId="0" fontId="4" fillId="0" borderId="8" xfId="0" applyFont="1" applyFill="1" applyBorder="1" applyAlignment="1">
      <alignment horizontal="center" vertical="center"/>
    </xf>
    <xf numFmtId="41" fontId="28" fillId="11" borderId="7" xfId="3" applyFont="1" applyFill="1" applyBorder="1">
      <alignment vertical="center"/>
    </xf>
    <xf numFmtId="0" fontId="27" fillId="5" borderId="7" xfId="0" applyFont="1" applyFill="1" applyBorder="1">
      <alignment vertical="center"/>
    </xf>
    <xf numFmtId="0" fontId="18" fillId="5" borderId="11" xfId="0" applyFont="1" applyFill="1" applyBorder="1">
      <alignment vertical="center"/>
    </xf>
    <xf numFmtId="41" fontId="33" fillId="5" borderId="5" xfId="3" applyFont="1" applyFill="1" applyBorder="1">
      <alignment vertical="center"/>
    </xf>
    <xf numFmtId="0" fontId="33" fillId="5" borderId="5" xfId="0" applyFont="1" applyFill="1" applyBorder="1" applyAlignment="1">
      <alignment horizontal="center" vertical="center"/>
    </xf>
    <xf numFmtId="0" fontId="33" fillId="5" borderId="5" xfId="0" applyFont="1" applyFill="1" applyBorder="1" applyAlignment="1">
      <alignment horizontal="center" vertical="center" shrinkToFit="1"/>
    </xf>
    <xf numFmtId="0" fontId="33" fillId="5" borderId="5" xfId="0" applyFont="1" applyFill="1" applyBorder="1" applyAlignment="1">
      <alignment vertical="center"/>
    </xf>
    <xf numFmtId="0" fontId="33" fillId="5" borderId="5" xfId="0" applyFont="1" applyFill="1" applyBorder="1">
      <alignment vertical="center"/>
    </xf>
    <xf numFmtId="0" fontId="34" fillId="5" borderId="5" xfId="0" applyFont="1" applyFill="1" applyBorder="1">
      <alignment vertical="center"/>
    </xf>
    <xf numFmtId="0" fontId="34" fillId="5" borderId="5" xfId="0" applyFont="1" applyFill="1" applyBorder="1" applyAlignment="1">
      <alignment vertical="center" shrinkToFit="1"/>
    </xf>
    <xf numFmtId="41" fontId="33" fillId="5" borderId="5" xfId="3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5" fillId="5" borderId="0" xfId="0" applyFont="1" applyFill="1" applyBorder="1">
      <alignment vertical="center"/>
    </xf>
    <xf numFmtId="0" fontId="29" fillId="5" borderId="0" xfId="0" applyFont="1" applyFill="1" applyBorder="1">
      <alignment vertical="center"/>
    </xf>
    <xf numFmtId="0" fontId="20" fillId="5" borderId="2" xfId="0" applyFont="1" applyFill="1" applyBorder="1" applyAlignment="1">
      <alignment vertical="center" shrinkToFit="1"/>
    </xf>
    <xf numFmtId="0" fontId="5" fillId="5" borderId="2" xfId="0" applyFont="1" applyFill="1" applyBorder="1" applyAlignment="1">
      <alignment vertical="center"/>
    </xf>
    <xf numFmtId="0" fontId="5" fillId="5" borderId="2" xfId="0" applyFont="1" applyFill="1" applyBorder="1">
      <alignment vertical="center"/>
    </xf>
    <xf numFmtId="41" fontId="31" fillId="8" borderId="3" xfId="0" applyNumberFormat="1" applyFont="1" applyFill="1" applyBorder="1" applyAlignment="1">
      <alignment vertical="center" shrinkToFit="1"/>
    </xf>
    <xf numFmtId="41" fontId="37" fillId="5" borderId="7" xfId="0" applyNumberFormat="1" applyFont="1" applyFill="1" applyBorder="1">
      <alignment vertical="center"/>
    </xf>
    <xf numFmtId="1" fontId="4" fillId="5" borderId="7" xfId="1" applyNumberFormat="1" applyFont="1" applyFill="1" applyBorder="1" applyAlignment="1">
      <alignment vertical="center" shrinkToFit="1"/>
    </xf>
    <xf numFmtId="0" fontId="5" fillId="5" borderId="7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left" vertical="center"/>
    </xf>
    <xf numFmtId="41" fontId="5" fillId="5" borderId="5" xfId="3" applyNumberFormat="1" applyFont="1" applyFill="1" applyBorder="1" applyAlignment="1">
      <alignment horizontal="right" vertical="center" shrinkToFit="1"/>
    </xf>
    <xf numFmtId="41" fontId="5" fillId="5" borderId="5" xfId="3" applyFont="1" applyFill="1" applyBorder="1" applyAlignment="1">
      <alignment horizontal="right" vertical="center"/>
    </xf>
    <xf numFmtId="41" fontId="4" fillId="5" borderId="5" xfId="3" applyFont="1" applyFill="1" applyBorder="1" applyAlignment="1">
      <alignment horizontal="right" vertical="center" shrinkToFit="1"/>
    </xf>
    <xf numFmtId="0" fontId="4" fillId="5" borderId="5" xfId="0" applyFont="1" applyFill="1" applyBorder="1">
      <alignment vertical="center"/>
    </xf>
    <xf numFmtId="41" fontId="4" fillId="5" borderId="8" xfId="3" applyFont="1" applyFill="1" applyBorder="1">
      <alignment vertical="center"/>
    </xf>
    <xf numFmtId="0" fontId="4" fillId="5" borderId="8" xfId="0" applyFont="1" applyFill="1" applyBorder="1">
      <alignment vertical="center"/>
    </xf>
    <xf numFmtId="1" fontId="4" fillId="5" borderId="8" xfId="1" applyNumberFormat="1" applyFont="1" applyFill="1" applyBorder="1" applyAlignment="1">
      <alignment vertical="center" shrinkToFit="1"/>
    </xf>
    <xf numFmtId="41" fontId="4" fillId="5" borderId="9" xfId="3" applyFont="1" applyFill="1" applyBorder="1">
      <alignment vertical="center"/>
    </xf>
    <xf numFmtId="0" fontId="4" fillId="5" borderId="9" xfId="0" applyFont="1" applyFill="1" applyBorder="1">
      <alignment vertical="center"/>
    </xf>
    <xf numFmtId="180" fontId="5" fillId="5" borderId="9" xfId="1" applyNumberFormat="1" applyFont="1" applyFill="1" applyBorder="1" applyAlignment="1">
      <alignment vertical="center" shrinkToFit="1"/>
    </xf>
    <xf numFmtId="0" fontId="29" fillId="5" borderId="14" xfId="0" applyFont="1" applyFill="1" applyBorder="1">
      <alignment vertical="center"/>
    </xf>
    <xf numFmtId="41" fontId="6" fillId="8" borderId="3" xfId="0" applyNumberFormat="1" applyFont="1" applyFill="1" applyBorder="1">
      <alignment vertical="center"/>
    </xf>
    <xf numFmtId="191" fontId="32" fillId="5" borderId="7" xfId="1" applyNumberFormat="1" applyFont="1" applyFill="1" applyBorder="1" applyAlignment="1">
      <alignment vertical="center" shrinkToFit="1"/>
    </xf>
    <xf numFmtId="0" fontId="27" fillId="5" borderId="11" xfId="0" applyFont="1" applyFill="1" applyBorder="1">
      <alignment vertical="center"/>
    </xf>
    <xf numFmtId="176" fontId="28" fillId="5" borderId="1" xfId="0" applyNumberFormat="1" applyFont="1" applyFill="1" applyBorder="1" applyAlignment="1">
      <alignment vertical="center" shrinkToFit="1"/>
    </xf>
    <xf numFmtId="191" fontId="32" fillId="5" borderId="8" xfId="1" applyNumberFormat="1" applyFont="1" applyFill="1" applyBorder="1" applyAlignment="1">
      <alignment vertical="center" shrinkToFit="1"/>
    </xf>
    <xf numFmtId="191" fontId="32" fillId="5" borderId="9" xfId="1" applyNumberFormat="1" applyFont="1" applyFill="1" applyBorder="1" applyAlignment="1">
      <alignment vertical="center" shrinkToFit="1"/>
    </xf>
    <xf numFmtId="0" fontId="29" fillId="5" borderId="2" xfId="0" applyFont="1" applyFill="1" applyBorder="1">
      <alignment vertical="center"/>
    </xf>
    <xf numFmtId="0" fontId="25" fillId="5" borderId="1" xfId="0" applyFont="1" applyFill="1" applyBorder="1" applyAlignment="1">
      <alignment horizontal="center" vertical="center"/>
    </xf>
    <xf numFmtId="0" fontId="32" fillId="11" borderId="7" xfId="0" quotePrefix="1" applyFont="1" applyFill="1" applyBorder="1">
      <alignment vertical="center"/>
    </xf>
    <xf numFmtId="0" fontId="32" fillId="11" borderId="8" xfId="0" applyFont="1" applyFill="1" applyBorder="1">
      <alignment vertical="center"/>
    </xf>
    <xf numFmtId="0" fontId="25" fillId="5" borderId="7" xfId="0" applyFont="1" applyFill="1" applyBorder="1" applyAlignment="1">
      <alignment horizontal="center" vertical="center" shrinkToFit="1"/>
    </xf>
    <xf numFmtId="0" fontId="20" fillId="5" borderId="7" xfId="0" applyFont="1" applyFill="1" applyBorder="1" applyAlignment="1">
      <alignment horizontal="center" vertical="center" wrapText="1" shrinkToFit="1"/>
    </xf>
    <xf numFmtId="41" fontId="28" fillId="5" borderId="3" xfId="0" quotePrefix="1" applyNumberFormat="1" applyFont="1" applyFill="1" applyBorder="1" applyAlignment="1">
      <alignment horizontal="right" vertical="center"/>
    </xf>
    <xf numFmtId="41" fontId="13" fillId="0" borderId="8" xfId="0" applyNumberFormat="1" applyFont="1" applyFill="1" applyBorder="1" applyAlignment="1">
      <alignment vertical="center" shrinkToFit="1"/>
    </xf>
    <xf numFmtId="191" fontId="46" fillId="0" borderId="8" xfId="1" applyNumberFormat="1" applyFont="1" applyFill="1" applyBorder="1" applyAlignment="1">
      <alignment vertical="center" shrinkToFit="1"/>
    </xf>
    <xf numFmtId="0" fontId="45" fillId="0" borderId="8" xfId="0" applyFont="1" applyFill="1" applyBorder="1">
      <alignment vertical="center"/>
    </xf>
    <xf numFmtId="0" fontId="45" fillId="0" borderId="8" xfId="0" applyFont="1" applyFill="1" applyBorder="1" applyAlignment="1">
      <alignment vertical="center"/>
    </xf>
    <xf numFmtId="180" fontId="45" fillId="0" borderId="8" xfId="1" applyNumberFormat="1" applyFont="1" applyFill="1" applyBorder="1" applyAlignment="1">
      <alignment vertical="center" shrinkToFit="1"/>
    </xf>
    <xf numFmtId="0" fontId="48" fillId="0" borderId="8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 shrinkToFit="1"/>
    </xf>
    <xf numFmtId="0" fontId="45" fillId="0" borderId="9" xfId="0" applyFont="1" applyFill="1" applyBorder="1">
      <alignment vertical="center"/>
    </xf>
    <xf numFmtId="0" fontId="45" fillId="0" borderId="9" xfId="0" applyFont="1" applyFill="1" applyBorder="1" applyAlignment="1">
      <alignment vertical="center"/>
    </xf>
    <xf numFmtId="180" fontId="45" fillId="0" borderId="9" xfId="1" applyNumberFormat="1" applyFont="1" applyFill="1" applyBorder="1" applyAlignment="1">
      <alignment vertical="center" shrinkToFit="1"/>
    </xf>
    <xf numFmtId="191" fontId="46" fillId="0" borderId="9" xfId="1" applyNumberFormat="1" applyFont="1" applyFill="1" applyBorder="1" applyAlignment="1">
      <alignment vertical="center" shrinkToFit="1"/>
    </xf>
    <xf numFmtId="0" fontId="5" fillId="5" borderId="7" xfId="0" applyFont="1" applyFill="1" applyBorder="1">
      <alignment vertical="center"/>
    </xf>
    <xf numFmtId="0" fontId="4" fillId="5" borderId="0" xfId="0" applyFont="1" applyFill="1" applyBorder="1" applyAlignment="1">
      <alignment vertical="center"/>
    </xf>
    <xf numFmtId="179" fontId="5" fillId="5" borderId="1" xfId="3" applyNumberFormat="1" applyFont="1" applyFill="1" applyBorder="1" applyAlignment="1">
      <alignment vertical="center" shrinkToFit="1"/>
    </xf>
    <xf numFmtId="41" fontId="37" fillId="0" borderId="0" xfId="3" quotePrefix="1" applyFont="1" applyFill="1" applyBorder="1" applyAlignment="1">
      <alignment horizontal="center" vertical="center"/>
    </xf>
    <xf numFmtId="181" fontId="0" fillId="5" borderId="14" xfId="0" applyNumberFormat="1" applyFill="1" applyBorder="1">
      <alignment vertical="center"/>
    </xf>
    <xf numFmtId="0" fontId="20" fillId="5" borderId="2" xfId="0" applyFont="1" applyFill="1" applyBorder="1">
      <alignment vertical="center"/>
    </xf>
    <xf numFmtId="0" fontId="7" fillId="5" borderId="2" xfId="0" applyFont="1" applyFill="1" applyBorder="1">
      <alignment vertical="center"/>
    </xf>
    <xf numFmtId="41" fontId="13" fillId="11" borderId="4" xfId="3" applyFont="1" applyFill="1" applyBorder="1">
      <alignment vertical="center"/>
    </xf>
    <xf numFmtId="0" fontId="5" fillId="5" borderId="3" xfId="0" applyFont="1" applyFill="1" applyBorder="1">
      <alignment vertical="center"/>
    </xf>
    <xf numFmtId="0" fontId="5" fillId="5" borderId="1" xfId="0" applyFont="1" applyFill="1" applyBorder="1">
      <alignment vertical="center"/>
    </xf>
    <xf numFmtId="0" fontId="20" fillId="5" borderId="11" xfId="0" applyFont="1" applyFill="1" applyBorder="1" applyAlignment="1">
      <alignment vertical="center" wrapText="1" shrinkToFit="1"/>
    </xf>
    <xf numFmtId="179" fontId="5" fillId="5" borderId="5" xfId="3" applyNumberFormat="1" applyFont="1" applyFill="1" applyBorder="1">
      <alignment vertical="center"/>
    </xf>
    <xf numFmtId="0" fontId="5" fillId="5" borderId="5" xfId="3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right" vertical="center"/>
    </xf>
    <xf numFmtId="0" fontId="20" fillId="5" borderId="12" xfId="0" applyFont="1" applyFill="1" applyBorder="1" applyAlignment="1">
      <alignment horizontal="left" vertical="center"/>
    </xf>
    <xf numFmtId="41" fontId="5" fillId="5" borderId="0" xfId="0" applyNumberFormat="1" applyFont="1" applyFill="1" applyBorder="1" applyAlignment="1">
      <alignment horizontal="right" vertical="center"/>
    </xf>
    <xf numFmtId="0" fontId="0" fillId="5" borderId="7" xfId="0" applyFill="1" applyBorder="1">
      <alignment vertical="center"/>
    </xf>
    <xf numFmtId="179" fontId="5" fillId="5" borderId="5" xfId="0" applyNumberFormat="1" applyFont="1" applyFill="1" applyBorder="1">
      <alignment vertical="center"/>
    </xf>
    <xf numFmtId="0" fontId="5" fillId="5" borderId="5" xfId="0" applyNumberFormat="1" applyFont="1" applyFill="1" applyBorder="1" applyAlignment="1">
      <alignment horizontal="center" vertical="center"/>
    </xf>
    <xf numFmtId="0" fontId="5" fillId="5" borderId="5" xfId="0" applyNumberFormat="1" applyFont="1" applyFill="1" applyBorder="1" applyAlignment="1">
      <alignment horizontal="center" vertical="center" shrinkToFit="1"/>
    </xf>
    <xf numFmtId="0" fontId="20" fillId="5" borderId="0" xfId="0" applyFont="1" applyFill="1" applyBorder="1" applyAlignment="1">
      <alignment horizontal="left" vertical="center" wrapText="1"/>
    </xf>
    <xf numFmtId="0" fontId="5" fillId="5" borderId="9" xfId="0" applyFont="1" applyFill="1" applyBorder="1">
      <alignment vertical="center"/>
    </xf>
    <xf numFmtId="0" fontId="20" fillId="5" borderId="2" xfId="0" applyFont="1" applyFill="1" applyBorder="1" applyAlignment="1">
      <alignment horizontal="left" vertical="center" wrapText="1"/>
    </xf>
    <xf numFmtId="179" fontId="5" fillId="5" borderId="2" xfId="3" applyNumberFormat="1" applyFont="1" applyFill="1" applyBorder="1">
      <alignment vertical="center"/>
    </xf>
    <xf numFmtId="0" fontId="20" fillId="5" borderId="5" xfId="0" applyFont="1" applyFill="1" applyBorder="1" applyAlignment="1">
      <alignment horizontal="left" vertical="center" wrapText="1"/>
    </xf>
    <xf numFmtId="179" fontId="5" fillId="5" borderId="5" xfId="0" applyNumberFormat="1" applyFont="1" applyFill="1" applyBorder="1" applyAlignment="1">
      <alignment horizontal="right" vertical="center"/>
    </xf>
    <xf numFmtId="176" fontId="13" fillId="5" borderId="7" xfId="0" applyNumberFormat="1" applyFont="1" applyFill="1" applyBorder="1" applyAlignment="1">
      <alignment vertical="center" shrinkToFit="1"/>
    </xf>
    <xf numFmtId="180" fontId="5" fillId="5" borderId="7" xfId="1" applyNumberFormat="1" applyFont="1" applyFill="1" applyBorder="1" applyAlignment="1">
      <alignment vertical="center" shrinkToFit="1"/>
    </xf>
    <xf numFmtId="0" fontId="20" fillId="5" borderId="9" xfId="0" applyFont="1" applyFill="1" applyBorder="1" applyAlignment="1">
      <alignment horizontal="center" vertical="center" shrinkToFit="1"/>
    </xf>
    <xf numFmtId="179" fontId="6" fillId="5" borderId="18" xfId="3" applyNumberFormat="1" applyFont="1" applyFill="1" applyBorder="1">
      <alignment vertical="center"/>
    </xf>
    <xf numFmtId="179" fontId="6" fillId="5" borderId="13" xfId="3" applyNumberFormat="1" applyFont="1" applyFill="1" applyBorder="1">
      <alignment vertical="center"/>
    </xf>
    <xf numFmtId="41" fontId="13" fillId="11" borderId="9" xfId="3" applyFont="1" applyFill="1" applyBorder="1">
      <alignment vertical="center"/>
    </xf>
    <xf numFmtId="41" fontId="13" fillId="11" borderId="7" xfId="3" applyFont="1" applyFill="1" applyBorder="1">
      <alignment vertical="center"/>
    </xf>
    <xf numFmtId="0" fontId="6" fillId="2" borderId="11" xfId="0" applyFont="1" applyFill="1" applyBorder="1" applyAlignment="1">
      <alignment horizontal="center" vertical="center"/>
    </xf>
    <xf numFmtId="181" fontId="27" fillId="0" borderId="11" xfId="0" applyNumberFormat="1" applyFont="1" applyFill="1" applyBorder="1">
      <alignment vertical="center"/>
    </xf>
    <xf numFmtId="0" fontId="18" fillId="0" borderId="7" xfId="0" applyFont="1" applyFill="1" applyBorder="1" applyAlignment="1">
      <alignment horizontal="center" vertical="center"/>
    </xf>
    <xf numFmtId="0" fontId="27" fillId="0" borderId="7" xfId="0" applyFont="1" applyFill="1" applyBorder="1">
      <alignment vertical="center"/>
    </xf>
    <xf numFmtId="0" fontId="32" fillId="0" borderId="7" xfId="0" applyFont="1" applyFill="1" applyBorder="1">
      <alignment vertical="center"/>
    </xf>
    <xf numFmtId="41" fontId="28" fillId="0" borderId="7" xfId="0" applyNumberFormat="1" applyFont="1" applyFill="1" applyBorder="1" applyAlignment="1">
      <alignment horizontal="right" vertical="center"/>
    </xf>
    <xf numFmtId="41" fontId="28" fillId="0" borderId="7" xfId="0" applyNumberFormat="1" applyFont="1" applyFill="1" applyBorder="1">
      <alignment vertical="center"/>
    </xf>
    <xf numFmtId="176" fontId="28" fillId="0" borderId="3" xfId="0" applyNumberFormat="1" applyFont="1" applyFill="1" applyBorder="1" applyAlignment="1">
      <alignment vertical="center" shrinkToFit="1"/>
    </xf>
    <xf numFmtId="180" fontId="28" fillId="0" borderId="7" xfId="1" applyNumberFormat="1" applyFont="1" applyFill="1" applyBorder="1" applyAlignment="1">
      <alignment vertical="center" shrinkToFit="1"/>
    </xf>
    <xf numFmtId="0" fontId="29" fillId="5" borderId="5" xfId="0" applyFont="1" applyFill="1" applyBorder="1">
      <alignment vertical="center"/>
    </xf>
    <xf numFmtId="0" fontId="20" fillId="5" borderId="11" xfId="0" applyFont="1" applyFill="1" applyBorder="1" applyAlignment="1">
      <alignment vertical="center" shrinkToFit="1"/>
    </xf>
    <xf numFmtId="0" fontId="5" fillId="5" borderId="5" xfId="0" applyFont="1" applyFill="1" applyBorder="1" applyAlignment="1">
      <alignment vertical="center"/>
    </xf>
    <xf numFmtId="0" fontId="5" fillId="5" borderId="5" xfId="0" applyFont="1" applyFill="1" applyBorder="1">
      <alignment vertical="center"/>
    </xf>
    <xf numFmtId="0" fontId="4" fillId="5" borderId="5" xfId="0" applyFont="1" applyFill="1" applyBorder="1" applyAlignment="1">
      <alignment vertical="center" shrinkToFit="1"/>
    </xf>
    <xf numFmtId="41" fontId="13" fillId="5" borderId="3" xfId="0" applyNumberFormat="1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/>
    </xf>
    <xf numFmtId="41" fontId="28" fillId="5" borderId="7" xfId="0" applyNumberFormat="1" applyFont="1" applyFill="1" applyBorder="1" applyAlignment="1">
      <alignment horizontal="right" vertical="center"/>
    </xf>
    <xf numFmtId="41" fontId="28" fillId="5" borderId="7" xfId="0" applyNumberFormat="1" applyFont="1" applyFill="1" applyBorder="1">
      <alignment vertical="center"/>
    </xf>
    <xf numFmtId="176" fontId="28" fillId="5" borderId="3" xfId="0" applyNumberFormat="1" applyFont="1" applyFill="1" applyBorder="1" applyAlignment="1">
      <alignment vertical="center" shrinkToFit="1"/>
    </xf>
    <xf numFmtId="180" fontId="28" fillId="5" borderId="7" xfId="1" applyNumberFormat="1" applyFont="1" applyFill="1" applyBorder="1" applyAlignment="1">
      <alignment vertical="center" shrinkToFit="1"/>
    </xf>
    <xf numFmtId="179" fontId="5" fillId="5" borderId="3" xfId="0" applyNumberFormat="1" applyFont="1" applyFill="1" applyBorder="1">
      <alignment vertical="center"/>
    </xf>
    <xf numFmtId="0" fontId="25" fillId="5" borderId="13" xfId="0" applyFont="1" applyFill="1" applyBorder="1" applyAlignment="1">
      <alignment horizontal="center" vertical="center"/>
    </xf>
    <xf numFmtId="0" fontId="32" fillId="11" borderId="9" xfId="0" applyFont="1" applyFill="1" applyBorder="1">
      <alignment vertical="center"/>
    </xf>
    <xf numFmtId="0" fontId="32" fillId="0" borderId="11" xfId="0" applyFont="1" applyFill="1" applyBorder="1">
      <alignment vertical="center"/>
    </xf>
    <xf numFmtId="0" fontId="25" fillId="0" borderId="13" xfId="0" applyFont="1" applyFill="1" applyBorder="1" applyAlignment="1">
      <alignment horizontal="center" vertical="center" shrinkToFit="1"/>
    </xf>
    <xf numFmtId="0" fontId="48" fillId="0" borderId="7" xfId="0" applyFont="1" applyFill="1" applyBorder="1" applyAlignment="1">
      <alignment horizontal="center" vertical="center" shrinkToFit="1"/>
    </xf>
    <xf numFmtId="0" fontId="45" fillId="0" borderId="7" xfId="0" applyFont="1" applyFill="1" applyBorder="1">
      <alignment vertical="center"/>
    </xf>
    <xf numFmtId="0" fontId="45" fillId="0" borderId="7" xfId="0" applyFont="1" applyFill="1" applyBorder="1" applyAlignment="1">
      <alignment vertical="center"/>
    </xf>
    <xf numFmtId="180" fontId="45" fillId="0" borderId="7" xfId="1" applyNumberFormat="1" applyFont="1" applyFill="1" applyBorder="1" applyAlignment="1">
      <alignment vertical="center" shrinkToFit="1"/>
    </xf>
    <xf numFmtId="191" fontId="46" fillId="0" borderId="7" xfId="1" applyNumberFormat="1" applyFont="1" applyFill="1" applyBorder="1" applyAlignment="1">
      <alignment vertical="center" shrinkToFit="1"/>
    </xf>
    <xf numFmtId="0" fontId="20" fillId="5" borderId="5" xfId="0" applyFont="1" applyFill="1" applyBorder="1" applyAlignment="1">
      <alignment horizontal="left" vertical="center"/>
    </xf>
    <xf numFmtId="181" fontId="0" fillId="0" borderId="7" xfId="0" applyNumberFormat="1" applyFill="1" applyBorder="1">
      <alignment vertical="center"/>
    </xf>
    <xf numFmtId="0" fontId="0" fillId="0" borderId="7" xfId="0" applyFill="1" applyBorder="1">
      <alignment vertical="center"/>
    </xf>
    <xf numFmtId="0" fontId="44" fillId="0" borderId="7" xfId="0" applyFont="1" applyFill="1" applyBorder="1">
      <alignment vertical="center"/>
    </xf>
    <xf numFmtId="0" fontId="47" fillId="0" borderId="7" xfId="0" applyFont="1" applyFill="1" applyBorder="1">
      <alignment vertical="center"/>
    </xf>
    <xf numFmtId="1" fontId="47" fillId="0" borderId="7" xfId="1" quotePrefix="1" applyNumberFormat="1" applyFont="1" applyFill="1" applyBorder="1" applyAlignment="1">
      <alignment vertical="center" shrinkToFit="1"/>
    </xf>
    <xf numFmtId="1" fontId="7" fillId="0" borderId="5" xfId="1" applyNumberFormat="1" applyFont="1" applyFill="1" applyBorder="1" applyAlignment="1">
      <alignment vertical="center" shrinkToFit="1"/>
    </xf>
    <xf numFmtId="0" fontId="0" fillId="0" borderId="5" xfId="0" applyFont="1" applyFill="1" applyBorder="1">
      <alignment vertical="center"/>
    </xf>
    <xf numFmtId="0" fontId="44" fillId="0" borderId="5" xfId="0" applyFont="1" applyBorder="1" applyAlignment="1">
      <alignment horizontal="center" vertical="center"/>
    </xf>
    <xf numFmtId="0" fontId="47" fillId="0" borderId="3" xfId="0" applyFont="1" applyBorder="1">
      <alignment vertical="center"/>
    </xf>
    <xf numFmtId="41" fontId="36" fillId="5" borderId="7" xfId="3" applyFont="1" applyFill="1" applyBorder="1">
      <alignment vertical="center"/>
    </xf>
    <xf numFmtId="0" fontId="36" fillId="5" borderId="7" xfId="0" applyFont="1" applyFill="1" applyBorder="1">
      <alignment vertical="center"/>
    </xf>
    <xf numFmtId="0" fontId="36" fillId="5" borderId="11" xfId="0" applyFont="1" applyFill="1" applyBorder="1" applyAlignment="1">
      <alignment vertical="center" shrinkToFit="1"/>
    </xf>
    <xf numFmtId="1" fontId="47" fillId="5" borderId="3" xfId="1" applyNumberFormat="1" applyFont="1" applyFill="1" applyBorder="1" applyAlignment="1">
      <alignment vertical="center" shrinkToFit="1"/>
    </xf>
    <xf numFmtId="0" fontId="37" fillId="5" borderId="7" xfId="0" applyFont="1" applyFill="1" applyBorder="1" applyAlignment="1">
      <alignment horizontal="center" vertical="center"/>
    </xf>
    <xf numFmtId="0" fontId="44" fillId="5" borderId="5" xfId="0" applyFont="1" applyFill="1" applyBorder="1" applyAlignment="1">
      <alignment vertical="center" shrinkToFit="1"/>
    </xf>
    <xf numFmtId="41" fontId="36" fillId="0" borderId="3" xfId="0" applyNumberFormat="1" applyFont="1" applyFill="1" applyBorder="1" applyAlignment="1">
      <alignment vertical="center" shrinkToFit="1"/>
    </xf>
    <xf numFmtId="0" fontId="7" fillId="5" borderId="13" xfId="0" applyFont="1" applyFill="1" applyBorder="1">
      <alignment vertical="center"/>
    </xf>
    <xf numFmtId="0" fontId="13" fillId="5" borderId="14" xfId="0" applyFont="1" applyFill="1" applyBorder="1" applyAlignment="1">
      <alignment vertical="center" shrinkToFit="1"/>
    </xf>
    <xf numFmtId="1" fontId="7" fillId="5" borderId="13" xfId="1" quotePrefix="1" applyNumberFormat="1" applyFont="1" applyFill="1" applyBorder="1" applyAlignment="1">
      <alignment vertical="center" shrinkToFit="1"/>
    </xf>
    <xf numFmtId="0" fontId="35" fillId="0" borderId="2" xfId="0" applyFont="1" applyFill="1" applyBorder="1">
      <alignment vertical="center"/>
    </xf>
    <xf numFmtId="0" fontId="0" fillId="5" borderId="4" xfId="0" applyFill="1" applyBorder="1">
      <alignment vertical="center"/>
    </xf>
    <xf numFmtId="0" fontId="7" fillId="5" borderId="4" xfId="0" applyFont="1" applyFill="1" applyBorder="1">
      <alignment vertical="center"/>
    </xf>
    <xf numFmtId="0" fontId="44" fillId="0" borderId="4" xfId="0" applyFont="1" applyFill="1" applyBorder="1" applyAlignment="1">
      <alignment horizontal="center" vertical="center" shrinkToFit="1"/>
    </xf>
    <xf numFmtId="41" fontId="36" fillId="0" borderId="4" xfId="3" applyFont="1" applyFill="1" applyBorder="1">
      <alignment vertical="center"/>
    </xf>
    <xf numFmtId="0" fontId="36" fillId="0" borderId="4" xfId="0" applyFont="1" applyFill="1" applyBorder="1">
      <alignment vertical="center"/>
    </xf>
    <xf numFmtId="0" fontId="36" fillId="0" borderId="4" xfId="0" applyFont="1" applyFill="1" applyBorder="1" applyAlignment="1">
      <alignment vertical="center" shrinkToFit="1"/>
    </xf>
    <xf numFmtId="180" fontId="36" fillId="0" borderId="18" xfId="1" applyNumberFormat="1" applyFont="1" applyFill="1" applyBorder="1" applyAlignment="1">
      <alignment vertical="center" shrinkToFit="1"/>
    </xf>
    <xf numFmtId="1" fontId="47" fillId="0" borderId="6" xfId="1" applyNumberFormat="1" applyFont="1" applyFill="1" applyBorder="1" applyAlignment="1">
      <alignment vertical="center" shrinkToFit="1"/>
    </xf>
    <xf numFmtId="0" fontId="35" fillId="0" borderId="4" xfId="0" applyFont="1" applyFill="1" applyBorder="1">
      <alignment vertical="center"/>
    </xf>
    <xf numFmtId="0" fontId="44" fillId="0" borderId="6" xfId="0" applyFont="1" applyFill="1" applyBorder="1" applyAlignment="1">
      <alignment vertical="center" shrinkToFit="1"/>
    </xf>
    <xf numFmtId="41" fontId="37" fillId="0" borderId="6" xfId="3" applyFont="1" applyFill="1" applyBorder="1">
      <alignment vertical="center"/>
    </xf>
    <xf numFmtId="41" fontId="37" fillId="0" borderId="6" xfId="3" applyFont="1" applyFill="1" applyBorder="1" applyAlignment="1">
      <alignment vertical="center" shrinkToFit="1"/>
    </xf>
    <xf numFmtId="0" fontId="37" fillId="0" borderId="6" xfId="0" applyFont="1" applyFill="1" applyBorder="1" applyAlignment="1">
      <alignment vertical="center" shrinkToFit="1"/>
    </xf>
    <xf numFmtId="41" fontId="36" fillId="5" borderId="18" xfId="0" applyNumberFormat="1" applyFont="1" applyFill="1" applyBorder="1" applyAlignment="1">
      <alignment vertical="center" shrinkToFit="1"/>
    </xf>
    <xf numFmtId="1" fontId="47" fillId="0" borderId="9" xfId="1" applyNumberFormat="1" applyFont="1" applyFill="1" applyBorder="1" applyAlignment="1">
      <alignment vertical="center" shrinkToFit="1"/>
    </xf>
    <xf numFmtId="0" fontId="37" fillId="0" borderId="13" xfId="0" applyFont="1" applyFill="1" applyBorder="1">
      <alignment vertical="center"/>
    </xf>
    <xf numFmtId="41" fontId="37" fillId="0" borderId="2" xfId="3" applyFont="1" applyFill="1" applyBorder="1" applyAlignment="1">
      <alignment vertical="center"/>
    </xf>
    <xf numFmtId="41" fontId="13" fillId="0" borderId="7" xfId="3" applyFont="1" applyFill="1" applyBorder="1" applyAlignment="1">
      <alignment vertical="center"/>
    </xf>
    <xf numFmtId="176" fontId="13" fillId="0" borderId="7" xfId="0" applyNumberFormat="1" applyFont="1" applyFill="1" applyBorder="1" applyAlignment="1">
      <alignment vertical="center" shrinkToFit="1"/>
    </xf>
    <xf numFmtId="0" fontId="5" fillId="0" borderId="3" xfId="0" applyFont="1" applyFill="1" applyBorder="1">
      <alignment vertical="center"/>
    </xf>
    <xf numFmtId="0" fontId="20" fillId="0" borderId="11" xfId="0" applyFont="1" applyFill="1" applyBorder="1" applyAlignment="1">
      <alignment vertical="center" shrinkToFit="1"/>
    </xf>
    <xf numFmtId="41" fontId="14" fillId="0" borderId="3" xfId="0" applyNumberFormat="1" applyFont="1" applyFill="1" applyBorder="1" applyAlignment="1">
      <alignment vertical="center" shrinkToFit="1"/>
    </xf>
    <xf numFmtId="41" fontId="5" fillId="5" borderId="5" xfId="0" applyNumberFormat="1" applyFont="1" applyFill="1" applyBorder="1" applyAlignment="1">
      <alignment horizontal="right" vertical="center"/>
    </xf>
    <xf numFmtId="179" fontId="5" fillId="0" borderId="3" xfId="3" applyNumberFormat="1" applyFont="1" applyFill="1" applyBorder="1">
      <alignment vertical="center"/>
    </xf>
    <xf numFmtId="0" fontId="20" fillId="5" borderId="7" xfId="0" applyFont="1" applyFill="1" applyBorder="1">
      <alignment vertical="center"/>
    </xf>
    <xf numFmtId="181" fontId="0" fillId="5" borderId="7" xfId="0" applyNumberFormat="1" applyFill="1" applyBorder="1">
      <alignment vertical="center"/>
    </xf>
    <xf numFmtId="0" fontId="20" fillId="0" borderId="12" xfId="0" applyFont="1" applyBorder="1">
      <alignment vertical="center"/>
    </xf>
    <xf numFmtId="0" fontId="20" fillId="0" borderId="12" xfId="0" applyFont="1" applyBorder="1" applyAlignment="1">
      <alignment horizontal="center" vertical="center"/>
    </xf>
    <xf numFmtId="181" fontId="27" fillId="0" borderId="8" xfId="0" applyNumberFormat="1" applyFont="1" applyFill="1" applyBorder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5" fillId="0" borderId="2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3" fillId="0" borderId="24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9" fillId="0" borderId="24" xfId="0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0" fontId="6" fillId="4" borderId="13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6" fillId="4" borderId="18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181" fontId="24" fillId="6" borderId="15" xfId="0" applyNumberFormat="1" applyFont="1" applyFill="1" applyBorder="1" applyAlignment="1">
      <alignment horizontal="center" vertical="center"/>
    </xf>
    <xf numFmtId="181" fontId="24" fillId="6" borderId="6" xfId="0" applyNumberFormat="1" applyFont="1" applyFill="1" applyBorder="1" applyAlignment="1">
      <alignment horizontal="center" vertical="center"/>
    </xf>
    <xf numFmtId="181" fontId="24" fillId="6" borderId="18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41" fontId="6" fillId="0" borderId="31" xfId="3" applyFont="1" applyBorder="1" applyAlignment="1" applyProtection="1">
      <alignment horizontal="center" vertical="center" wrapText="1"/>
    </xf>
    <xf numFmtId="41" fontId="6" fillId="0" borderId="17" xfId="3" applyFont="1" applyBorder="1" applyAlignment="1" applyProtection="1">
      <alignment horizontal="center" vertical="center" wrapText="1"/>
    </xf>
    <xf numFmtId="0" fontId="6" fillId="0" borderId="31" xfId="0" applyFont="1" applyBorder="1" applyAlignment="1" applyProtection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 shrinkToFit="1"/>
    </xf>
    <xf numFmtId="180" fontId="4" fillId="0" borderId="0" xfId="0" applyNumberFormat="1" applyFont="1" applyBorder="1" applyAlignment="1">
      <alignment horizontal="center" vertical="center" shrinkToFit="1"/>
    </xf>
    <xf numFmtId="0" fontId="6" fillId="4" borderId="9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/>
    </xf>
    <xf numFmtId="0" fontId="6" fillId="2" borderId="15" xfId="5" applyFont="1" applyFill="1" applyBorder="1" applyAlignment="1">
      <alignment horizontal="center" vertical="center"/>
    </xf>
    <xf numFmtId="0" fontId="6" fillId="2" borderId="18" xfId="5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39" fillId="4" borderId="8" xfId="0" applyFont="1" applyFill="1" applyBorder="1" applyAlignment="1">
      <alignment horizontal="center" vertical="center"/>
    </xf>
    <xf numFmtId="0" fontId="39" fillId="4" borderId="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0" fontId="6" fillId="0" borderId="24" xfId="0" applyFont="1" applyBorder="1" applyAlignment="1">
      <alignment horizontal="center" vertical="center"/>
    </xf>
    <xf numFmtId="41" fontId="14" fillId="0" borderId="24" xfId="3" applyFont="1" applyBorder="1" applyAlignment="1" applyProtection="1">
      <alignment horizontal="center" vertical="center" wrapText="1"/>
    </xf>
    <xf numFmtId="41" fontId="14" fillId="0" borderId="17" xfId="3" applyFont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4" fillId="0" borderId="24" xfId="0" applyFont="1" applyBorder="1" applyAlignment="1" applyProtection="1">
      <alignment horizontal="center" vertical="center" wrapText="1"/>
    </xf>
    <xf numFmtId="0" fontId="14" fillId="0" borderId="17" xfId="0" applyFont="1" applyBorder="1" applyAlignment="1" applyProtection="1">
      <alignment horizontal="center" vertical="center" wrapText="1"/>
    </xf>
  </cellXfs>
  <cellStyles count="12">
    <cellStyle name="백분율" xfId="1" builtinId="5"/>
    <cellStyle name="백분율 2" xfId="2"/>
    <cellStyle name="백분율 2 2" xfId="11"/>
    <cellStyle name="쉼표 [0]" xfId="3" builtinId="6"/>
    <cellStyle name="쉼표 [0] 2" xfId="4"/>
    <cellStyle name="쉼표 [0] 2 3" xfId="7"/>
    <cellStyle name="쉼표 [0] 3" xfId="8"/>
    <cellStyle name="쉼표 [0] 4" xfId="9"/>
    <cellStyle name="표준" xfId="0" builtinId="0"/>
    <cellStyle name="표준 2" xfId="5"/>
    <cellStyle name="표준 3" xfId="6"/>
    <cellStyle name="표준 7" xfId="10"/>
  </cellStyles>
  <dxfs count="0"/>
  <tableStyles count="0" defaultTableStyle="TableStyleMedium9" defaultPivotStyle="PivotStyleLight16"/>
  <colors>
    <mruColors>
      <color rgb="FF19EB41"/>
      <color rgb="FF61F17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>
      <selection activeCell="R11" sqref="R11"/>
    </sheetView>
  </sheetViews>
  <sheetFormatPr defaultRowHeight="13.5"/>
  <cols>
    <col min="1" max="1" width="2.21875" style="381" customWidth="1"/>
    <col min="2" max="2" width="9.88671875" style="408" customWidth="1"/>
    <col min="3" max="3" width="2.88671875" style="406" customWidth="1"/>
    <col min="4" max="4" width="12.21875" style="407" customWidth="1"/>
    <col min="5" max="5" width="9" customWidth="1"/>
    <col min="6" max="6" width="9.109375" customWidth="1"/>
    <col min="7" max="7" width="7.21875" customWidth="1"/>
    <col min="8" max="8" width="4.6640625" style="436" customWidth="1"/>
    <col min="9" max="9" width="2.5546875" customWidth="1"/>
    <col min="10" max="10" width="9.88671875" style="407" customWidth="1"/>
    <col min="11" max="11" width="3.109375" style="407" customWidth="1"/>
    <col min="12" max="12" width="14" style="407" customWidth="1"/>
    <col min="13" max="13" width="9.44140625" bestFit="1" customWidth="1"/>
    <col min="14" max="14" width="9.44140625" customWidth="1"/>
    <col min="15" max="15" width="8.77734375" customWidth="1"/>
    <col min="16" max="16" width="4.77734375" style="438" customWidth="1"/>
    <col min="17" max="17" width="3.88671875" customWidth="1"/>
    <col min="18" max="18" width="12.88671875" customWidth="1"/>
    <col min="19" max="19" width="9.6640625" customWidth="1"/>
  </cols>
  <sheetData>
    <row r="1" spans="1:20" ht="20.25">
      <c r="A1" s="2305" t="s">
        <v>837</v>
      </c>
      <c r="B1" s="2305"/>
      <c r="C1" s="2305"/>
      <c r="D1" s="2305"/>
      <c r="E1" s="2305"/>
      <c r="F1" s="2305"/>
      <c r="G1" s="2305"/>
      <c r="H1" s="2305"/>
      <c r="I1" s="2305"/>
      <c r="J1" s="2305"/>
      <c r="K1" s="2305"/>
      <c r="L1" s="2305"/>
      <c r="M1" s="2305"/>
      <c r="N1" s="2305"/>
      <c r="O1" s="2305"/>
      <c r="P1" s="2305"/>
      <c r="Q1" s="791"/>
      <c r="R1" s="791"/>
      <c r="S1" s="791"/>
      <c r="T1" s="791"/>
    </row>
    <row r="2" spans="1:20">
      <c r="B2" s="405"/>
      <c r="E2" s="382"/>
      <c r="F2" s="382"/>
      <c r="G2" s="382"/>
      <c r="H2" s="432"/>
      <c r="I2" s="382"/>
      <c r="M2" s="382"/>
      <c r="N2" s="382"/>
      <c r="O2" s="382"/>
      <c r="Q2" s="382"/>
      <c r="R2" s="382"/>
      <c r="S2" s="382"/>
      <c r="T2" s="382"/>
    </row>
    <row r="3" spans="1:20">
      <c r="B3" s="408" t="s">
        <v>54</v>
      </c>
      <c r="E3" s="382"/>
      <c r="F3" s="382"/>
      <c r="G3" s="382"/>
      <c r="H3" s="432"/>
      <c r="I3" s="382"/>
      <c r="L3" s="415"/>
      <c r="M3" s="383"/>
      <c r="N3" s="382"/>
      <c r="O3" s="2314" t="s">
        <v>10</v>
      </c>
      <c r="P3" s="2314"/>
      <c r="Q3" s="382"/>
      <c r="R3" s="382"/>
      <c r="S3" s="382"/>
      <c r="T3" s="382"/>
    </row>
    <row r="4" spans="1:20" ht="19.5" customHeight="1">
      <c r="A4" s="2319" t="s">
        <v>49</v>
      </c>
      <c r="B4" s="2320"/>
      <c r="C4" s="2320"/>
      <c r="D4" s="2320"/>
      <c r="E4" s="2320"/>
      <c r="F4" s="2320"/>
      <c r="G4" s="2320"/>
      <c r="H4" s="2321"/>
      <c r="I4" s="2319" t="s">
        <v>50</v>
      </c>
      <c r="J4" s="2320"/>
      <c r="K4" s="2320"/>
      <c r="L4" s="2320"/>
      <c r="M4" s="2320"/>
      <c r="N4" s="2320"/>
      <c r="O4" s="2320"/>
      <c r="P4" s="2321"/>
      <c r="Q4" s="382"/>
      <c r="R4" s="382"/>
      <c r="S4" s="382"/>
      <c r="T4" s="382"/>
    </row>
    <row r="5" spans="1:20" ht="20.25" customHeight="1" thickBot="1">
      <c r="A5" s="2315" t="s">
        <v>14</v>
      </c>
      <c r="B5" s="2315"/>
      <c r="C5" s="2322" t="s">
        <v>51</v>
      </c>
      <c r="D5" s="2322"/>
      <c r="E5" s="2312" t="s">
        <v>785</v>
      </c>
      <c r="F5" s="2312" t="s">
        <v>786</v>
      </c>
      <c r="G5" s="2315" t="s">
        <v>12</v>
      </c>
      <c r="H5" s="2315"/>
      <c r="I5" s="2315" t="s">
        <v>14</v>
      </c>
      <c r="J5" s="2315"/>
      <c r="K5" s="2324" t="s">
        <v>14</v>
      </c>
      <c r="L5" s="2324"/>
      <c r="M5" s="2312" t="s">
        <v>787</v>
      </c>
      <c r="N5" s="2312" t="s">
        <v>788</v>
      </c>
      <c r="O5" s="2317" t="s">
        <v>12</v>
      </c>
      <c r="P5" s="2318"/>
      <c r="Q5" s="384"/>
      <c r="R5" s="382"/>
      <c r="S5" s="382"/>
      <c r="T5" s="382"/>
    </row>
    <row r="6" spans="1:20" ht="20.25" customHeight="1" thickTop="1" thickBot="1">
      <c r="A6" s="2316"/>
      <c r="B6" s="2316"/>
      <c r="C6" s="2323"/>
      <c r="D6" s="2323"/>
      <c r="E6" s="2313"/>
      <c r="F6" s="2313"/>
      <c r="G6" s="69" t="s">
        <v>98</v>
      </c>
      <c r="H6" s="109" t="s">
        <v>99</v>
      </c>
      <c r="I6" s="2316"/>
      <c r="J6" s="2316"/>
      <c r="K6" s="2325"/>
      <c r="L6" s="2325"/>
      <c r="M6" s="2313"/>
      <c r="N6" s="2313"/>
      <c r="O6" s="69" t="s">
        <v>98</v>
      </c>
      <c r="P6" s="1072" t="s">
        <v>99</v>
      </c>
      <c r="Q6" s="382"/>
      <c r="R6" s="381"/>
      <c r="S6" s="381"/>
      <c r="T6" s="381"/>
    </row>
    <row r="7" spans="1:20" s="387" customFormat="1" ht="18.95" customHeight="1" thickTop="1">
      <c r="A7" s="2306" t="s">
        <v>52</v>
      </c>
      <c r="B7" s="2307"/>
      <c r="C7" s="2307"/>
      <c r="D7" s="2308"/>
      <c r="E7" s="1698">
        <f>SUM(E8,E12,E17,E21,E23,E25)</f>
        <v>1472239</v>
      </c>
      <c r="F7" s="1698">
        <f>SUM(F8,F12,F21,F23,F17,F25)</f>
        <v>1475741</v>
      </c>
      <c r="G7" s="423">
        <f t="shared" ref="G7:G22" si="0">SUM(F7-E7)</f>
        <v>3502</v>
      </c>
      <c r="H7" s="433">
        <f t="shared" ref="H7:H27" si="1">SUM(F7/E7*100)-100</f>
        <v>0.23786898730438111</v>
      </c>
      <c r="I7" s="2309" t="s">
        <v>52</v>
      </c>
      <c r="J7" s="2310"/>
      <c r="K7" s="2310"/>
      <c r="L7" s="2311"/>
      <c r="M7" s="385">
        <f>SUM(M8,M13,M16,M20,M24,M29,M31,M33)</f>
        <v>1472239</v>
      </c>
      <c r="N7" s="385">
        <f>N8+N13+N16+N20+N24+N29+N31+N33</f>
        <v>1475740.8</v>
      </c>
      <c r="O7" s="423">
        <f t="shared" ref="O7:O19" si="2">SUM(N7-M7)</f>
        <v>3501.8000000000466</v>
      </c>
      <c r="P7" s="1073">
        <f t="shared" ref="P7:P13" si="3">SUM(N7/M7*100)-100</f>
        <v>0.23785540255352089</v>
      </c>
      <c r="Q7" s="386"/>
      <c r="R7" s="386"/>
      <c r="S7" s="386"/>
      <c r="T7" s="386"/>
    </row>
    <row r="8" spans="1:20" s="387" customFormat="1" ht="18.95" customHeight="1">
      <c r="A8" s="419"/>
      <c r="B8" s="410" t="s">
        <v>70</v>
      </c>
      <c r="C8" s="2297" t="s">
        <v>53</v>
      </c>
      <c r="D8" s="2298"/>
      <c r="E8" s="388">
        <f>SUM(E9:E11)</f>
        <v>286966</v>
      </c>
      <c r="F8" s="388">
        <f>F9+F10+F11</f>
        <v>260517</v>
      </c>
      <c r="G8" s="389">
        <f t="shared" si="0"/>
        <v>-26449</v>
      </c>
      <c r="H8" s="434">
        <f t="shared" si="1"/>
        <v>-9.2167713248259275</v>
      </c>
      <c r="I8" s="419"/>
      <c r="J8" s="430" t="s">
        <v>148</v>
      </c>
      <c r="K8" s="2297" t="s">
        <v>53</v>
      </c>
      <c r="L8" s="2298"/>
      <c r="M8" s="390">
        <f>SUM(M9:M12)</f>
        <v>575317</v>
      </c>
      <c r="N8" s="390">
        <f>N9+N10+N11</f>
        <v>617156</v>
      </c>
      <c r="O8" s="389">
        <f t="shared" si="2"/>
        <v>41839</v>
      </c>
      <c r="P8" s="1074">
        <f t="shared" si="3"/>
        <v>7.272338554223154</v>
      </c>
      <c r="Q8" s="386"/>
      <c r="R8" s="386"/>
      <c r="S8" s="386"/>
      <c r="T8" s="386"/>
    </row>
    <row r="9" spans="1:20" ht="18.95" customHeight="1">
      <c r="A9" s="40"/>
      <c r="B9" s="410" t="s">
        <v>71</v>
      </c>
      <c r="C9" s="607" t="s">
        <v>24</v>
      </c>
      <c r="D9" s="429" t="s">
        <v>55</v>
      </c>
      <c r="E9" s="392">
        <v>78240</v>
      </c>
      <c r="F9" s="392">
        <f>'2012복지관 세입'!H7</f>
        <v>75840</v>
      </c>
      <c r="G9" s="391">
        <f t="shared" si="0"/>
        <v>-2400</v>
      </c>
      <c r="H9" s="437">
        <f t="shared" si="1"/>
        <v>-3.0674846625766889</v>
      </c>
      <c r="I9" s="398"/>
      <c r="J9" s="418"/>
      <c r="K9" s="608"/>
      <c r="L9" s="417" t="s">
        <v>149</v>
      </c>
      <c r="M9" s="392">
        <v>543678</v>
      </c>
      <c r="N9" s="392">
        <f>'2012복지관 세출 실비사업비'!H7</f>
        <v>583801</v>
      </c>
      <c r="O9" s="391">
        <f t="shared" si="2"/>
        <v>40123</v>
      </c>
      <c r="P9" s="437">
        <f t="shared" si="3"/>
        <v>7.3799197319001308</v>
      </c>
      <c r="Q9" s="381"/>
      <c r="R9" s="381"/>
      <c r="S9" s="381"/>
      <c r="T9" s="381"/>
    </row>
    <row r="10" spans="1:20" ht="18.95" customHeight="1">
      <c r="A10" s="40"/>
      <c r="B10" s="439"/>
      <c r="C10" s="607"/>
      <c r="D10" s="429" t="s">
        <v>57</v>
      </c>
      <c r="E10" s="392">
        <v>960</v>
      </c>
      <c r="F10" s="392">
        <f>'2012복지관 세입'!H22</f>
        <v>960</v>
      </c>
      <c r="G10" s="391">
        <f t="shared" si="0"/>
        <v>0</v>
      </c>
      <c r="H10" s="437">
        <f t="shared" si="1"/>
        <v>0</v>
      </c>
      <c r="I10" s="398"/>
      <c r="J10" s="418"/>
      <c r="K10" s="609"/>
      <c r="L10" s="429" t="s">
        <v>56</v>
      </c>
      <c r="M10" s="392">
        <v>0</v>
      </c>
      <c r="N10" s="392">
        <f>'2012복지관 세출 실비사업비'!H61</f>
        <v>0</v>
      </c>
      <c r="O10" s="391">
        <f t="shared" si="2"/>
        <v>0</v>
      </c>
      <c r="P10" s="437" t="e">
        <f t="shared" si="3"/>
        <v>#DIV/0!</v>
      </c>
      <c r="Q10" s="381"/>
      <c r="R10" s="604"/>
      <c r="S10" s="381"/>
      <c r="T10" s="381"/>
    </row>
    <row r="11" spans="1:20" ht="18.95" customHeight="1">
      <c r="A11" s="40"/>
      <c r="B11" s="410"/>
      <c r="C11" s="607"/>
      <c r="D11" s="429" t="s">
        <v>269</v>
      </c>
      <c r="E11" s="393">
        <v>207766</v>
      </c>
      <c r="F11" s="393">
        <f>'2012복지관 세입'!H26</f>
        <v>183717</v>
      </c>
      <c r="G11" s="391">
        <f t="shared" si="0"/>
        <v>-24049</v>
      </c>
      <c r="H11" s="437">
        <f t="shared" si="1"/>
        <v>-11.575041152065296</v>
      </c>
      <c r="I11" s="398"/>
      <c r="J11" s="418"/>
      <c r="K11" s="608"/>
      <c r="L11" s="429" t="s">
        <v>58</v>
      </c>
      <c r="M11" s="393">
        <v>31639</v>
      </c>
      <c r="N11" s="393">
        <f>'2012복지관 세출 실비사업비'!H94</f>
        <v>33355</v>
      </c>
      <c r="O11" s="391">
        <f t="shared" si="2"/>
        <v>1716</v>
      </c>
      <c r="P11" s="437">
        <f t="shared" si="3"/>
        <v>5.4236859572047109</v>
      </c>
      <c r="Q11" s="381"/>
      <c r="R11" s="381"/>
      <c r="S11" s="381"/>
      <c r="T11" s="381"/>
    </row>
    <row r="12" spans="1:20" ht="18.95" customHeight="1">
      <c r="A12" s="40"/>
      <c r="B12" s="416" t="s">
        <v>59</v>
      </c>
      <c r="C12" s="2297" t="s">
        <v>53</v>
      </c>
      <c r="D12" s="2298"/>
      <c r="E12" s="388">
        <f>SUM(E13:E16)</f>
        <v>647375</v>
      </c>
      <c r="F12" s="388">
        <f>F13+F15+F16+F14</f>
        <v>654497</v>
      </c>
      <c r="G12" s="389">
        <f t="shared" si="0"/>
        <v>7122</v>
      </c>
      <c r="H12" s="434">
        <f t="shared" si="1"/>
        <v>1.1001351612280388</v>
      </c>
      <c r="I12" s="398"/>
      <c r="J12" s="417"/>
      <c r="K12" s="608"/>
      <c r="L12" s="429"/>
      <c r="M12" s="392">
        <v>0</v>
      </c>
      <c r="N12" s="392">
        <v>0</v>
      </c>
      <c r="O12" s="391">
        <f t="shared" si="2"/>
        <v>0</v>
      </c>
      <c r="P12" s="437">
        <v>0</v>
      </c>
      <c r="Q12" s="381"/>
      <c r="R12" s="381"/>
      <c r="S12" s="381"/>
      <c r="T12" s="381"/>
    </row>
    <row r="13" spans="1:20" ht="18.95" customHeight="1">
      <c r="A13" s="420"/>
      <c r="B13" s="440"/>
      <c r="C13" s="607" t="s">
        <v>24</v>
      </c>
      <c r="D13" s="429" t="s">
        <v>60</v>
      </c>
      <c r="E13" s="392">
        <v>597530</v>
      </c>
      <c r="F13" s="392">
        <f>'2012복지관 세입'!H51</f>
        <v>600827</v>
      </c>
      <c r="G13" s="391">
        <f t="shared" si="0"/>
        <v>3297</v>
      </c>
      <c r="H13" s="437">
        <f t="shared" si="1"/>
        <v>0.55177145917359383</v>
      </c>
      <c r="I13" s="398"/>
      <c r="J13" s="605" t="s">
        <v>131</v>
      </c>
      <c r="K13" s="2300" t="s">
        <v>53</v>
      </c>
      <c r="L13" s="2301"/>
      <c r="M13" s="388">
        <f>SUM(M14,M15)</f>
        <v>69944</v>
      </c>
      <c r="N13" s="388">
        <f>N15+N14</f>
        <v>69727</v>
      </c>
      <c r="O13" s="389">
        <f>SUM(N13-M13)</f>
        <v>-217</v>
      </c>
      <c r="P13" s="1074">
        <f t="shared" si="3"/>
        <v>-0.31024819855885255</v>
      </c>
      <c r="Q13" s="381"/>
      <c r="R13" s="381"/>
      <c r="S13" s="381"/>
      <c r="T13" s="381"/>
    </row>
    <row r="14" spans="1:20" ht="18.95" customHeight="1">
      <c r="A14" s="420"/>
      <c r="B14" s="440"/>
      <c r="C14" s="607"/>
      <c r="D14" s="429" t="s">
        <v>61</v>
      </c>
      <c r="E14" s="392">
        <v>18150</v>
      </c>
      <c r="F14" s="392">
        <f>'2012복지관 세입'!H63</f>
        <v>18150</v>
      </c>
      <c r="G14" s="391">
        <f t="shared" si="0"/>
        <v>0</v>
      </c>
      <c r="H14" s="437">
        <v>0</v>
      </c>
      <c r="I14" s="398"/>
      <c r="J14" s="605"/>
      <c r="K14" s="799"/>
      <c r="L14" s="606" t="s">
        <v>226</v>
      </c>
      <c r="M14" s="392">
        <v>5040</v>
      </c>
      <c r="N14" s="392">
        <f>'2012복지관 세출 실비사업비'!H105</f>
        <v>5600</v>
      </c>
      <c r="O14" s="391">
        <f t="shared" si="2"/>
        <v>560</v>
      </c>
      <c r="P14" s="437">
        <f t="shared" ref="P14:P19" si="4">SUM(N14/M14*100)-100</f>
        <v>11.111111111111114</v>
      </c>
      <c r="Q14" s="381"/>
      <c r="R14" s="381"/>
      <c r="S14" s="381"/>
      <c r="T14" s="381"/>
    </row>
    <row r="15" spans="1:20" ht="18.95" customHeight="1">
      <c r="A15" s="40"/>
      <c r="B15" s="439"/>
      <c r="C15" s="607" t="s">
        <v>24</v>
      </c>
      <c r="D15" s="429" t="s">
        <v>23</v>
      </c>
      <c r="E15" s="392">
        <v>31695</v>
      </c>
      <c r="F15" s="392">
        <f>'2012복지관 세입'!H66</f>
        <v>35520</v>
      </c>
      <c r="G15" s="391">
        <f t="shared" si="0"/>
        <v>3825</v>
      </c>
      <c r="H15" s="437">
        <f t="shared" si="1"/>
        <v>12.068149550402268</v>
      </c>
      <c r="I15" s="398"/>
      <c r="J15" s="606"/>
      <c r="K15" s="610"/>
      <c r="L15" s="606" t="s">
        <v>73</v>
      </c>
      <c r="M15" s="392">
        <v>64904</v>
      </c>
      <c r="N15" s="428">
        <f>'2012복지관 세출 실비사업비'!H112</f>
        <v>64127</v>
      </c>
      <c r="O15" s="391">
        <f t="shared" si="2"/>
        <v>-777</v>
      </c>
      <c r="P15" s="437">
        <f t="shared" si="4"/>
        <v>-1.1971527178602344</v>
      </c>
      <c r="Q15" s="381"/>
      <c r="R15" s="381" t="s">
        <v>212</v>
      </c>
      <c r="S15" s="381"/>
      <c r="T15" s="381"/>
    </row>
    <row r="16" spans="1:20" ht="18.95" customHeight="1">
      <c r="A16" s="40"/>
      <c r="B16" s="410"/>
      <c r="C16" s="607"/>
      <c r="D16" s="429" t="s">
        <v>63</v>
      </c>
      <c r="E16" s="392">
        <v>0</v>
      </c>
      <c r="F16" s="392">
        <f>'2012복지관 세입'!H71</f>
        <v>0</v>
      </c>
      <c r="G16" s="391">
        <f t="shared" si="0"/>
        <v>0</v>
      </c>
      <c r="H16" s="437">
        <v>0</v>
      </c>
      <c r="I16" s="431"/>
      <c r="J16" s="605" t="s">
        <v>5</v>
      </c>
      <c r="K16" s="2300" t="s">
        <v>53</v>
      </c>
      <c r="L16" s="2301"/>
      <c r="M16" s="571">
        <f>SUM(M17:M19)</f>
        <v>58361</v>
      </c>
      <c r="N16" s="395">
        <f>N18+N19+N17</f>
        <v>58361</v>
      </c>
      <c r="O16" s="389">
        <f>SUM(N16-M16)</f>
        <v>0</v>
      </c>
      <c r="P16" s="1074">
        <f>SUM(N16/M16*100)-100</f>
        <v>0</v>
      </c>
      <c r="Q16" s="381"/>
      <c r="R16" s="381"/>
      <c r="S16" s="381"/>
      <c r="T16" s="381"/>
    </row>
    <row r="17" spans="1:20" ht="18.95" customHeight="1">
      <c r="A17" s="40"/>
      <c r="B17" s="854" t="s">
        <v>64</v>
      </c>
      <c r="C17" s="2295" t="s">
        <v>53</v>
      </c>
      <c r="D17" s="2296"/>
      <c r="E17" s="388">
        <f>SUM(E18:E20)</f>
        <v>304910</v>
      </c>
      <c r="F17" s="388">
        <f>F18+F19+F20</f>
        <v>319739</v>
      </c>
      <c r="G17" s="389">
        <f t="shared" si="0"/>
        <v>14829</v>
      </c>
      <c r="H17" s="434">
        <f t="shared" si="1"/>
        <v>4.8634023154373409</v>
      </c>
      <c r="I17" s="431"/>
      <c r="J17" s="605"/>
      <c r="K17" s="799"/>
      <c r="L17" s="852" t="s">
        <v>184</v>
      </c>
      <c r="M17" s="853">
        <v>33150</v>
      </c>
      <c r="N17" s="393">
        <f>'2012복지관 세출 실비사업비'!H146</f>
        <v>33150</v>
      </c>
      <c r="O17" s="391">
        <f t="shared" si="2"/>
        <v>0</v>
      </c>
      <c r="P17" s="437">
        <f t="shared" si="4"/>
        <v>0</v>
      </c>
      <c r="Q17" s="381"/>
      <c r="R17" s="381"/>
      <c r="S17" s="381"/>
      <c r="T17" s="381"/>
    </row>
    <row r="18" spans="1:20" ht="18.95" customHeight="1">
      <c r="A18" s="420"/>
      <c r="B18" s="410"/>
      <c r="C18" s="607"/>
      <c r="D18" s="429" t="s">
        <v>831</v>
      </c>
      <c r="E18" s="392">
        <v>117000</v>
      </c>
      <c r="F18" s="392">
        <f>'2012복지관 세입'!H75</f>
        <v>117000</v>
      </c>
      <c r="G18" s="391">
        <f t="shared" si="0"/>
        <v>0</v>
      </c>
      <c r="H18" s="437">
        <f t="shared" si="1"/>
        <v>0</v>
      </c>
      <c r="I18" s="398"/>
      <c r="J18" s="605"/>
      <c r="K18" s="610"/>
      <c r="L18" s="611" t="s">
        <v>183</v>
      </c>
      <c r="M18" s="392">
        <v>10500</v>
      </c>
      <c r="N18" s="392">
        <f>'2012복지관 세출 실비사업비'!H151</f>
        <v>10500</v>
      </c>
      <c r="O18" s="391">
        <f t="shared" si="2"/>
        <v>0</v>
      </c>
      <c r="P18" s="437">
        <f t="shared" si="4"/>
        <v>0</v>
      </c>
      <c r="Q18" s="381"/>
      <c r="R18" s="381"/>
      <c r="S18" s="381"/>
      <c r="T18" s="381"/>
    </row>
    <row r="19" spans="1:20" ht="18.95" customHeight="1">
      <c r="A19" s="40"/>
      <c r="B19" s="410"/>
      <c r="C19" s="607"/>
      <c r="D19" s="429" t="s">
        <v>832</v>
      </c>
      <c r="E19" s="393">
        <v>60000</v>
      </c>
      <c r="F19" s="393">
        <f>'2012복지관 세입'!H78</f>
        <v>60000</v>
      </c>
      <c r="G19" s="391">
        <f t="shared" si="0"/>
        <v>0</v>
      </c>
      <c r="H19" s="437">
        <f t="shared" si="1"/>
        <v>0</v>
      </c>
      <c r="I19" s="398"/>
      <c r="J19" s="606"/>
      <c r="K19" s="610"/>
      <c r="L19" s="611" t="s">
        <v>227</v>
      </c>
      <c r="M19" s="392">
        <v>14711</v>
      </c>
      <c r="N19" s="392">
        <f>'2012복지관 세출 실비사업비'!H158</f>
        <v>14711</v>
      </c>
      <c r="O19" s="391">
        <f t="shared" si="2"/>
        <v>0</v>
      </c>
      <c r="P19" s="437">
        <f t="shared" si="4"/>
        <v>0</v>
      </c>
      <c r="Q19" s="381"/>
      <c r="R19" s="381"/>
      <c r="S19" s="381"/>
      <c r="T19" s="381"/>
    </row>
    <row r="20" spans="1:20" ht="18.95" customHeight="1">
      <c r="A20" s="40"/>
      <c r="B20" s="856"/>
      <c r="C20" s="828"/>
      <c r="D20" s="855" t="s">
        <v>211</v>
      </c>
      <c r="E20" s="392">
        <v>127910</v>
      </c>
      <c r="F20" s="392">
        <v>142739</v>
      </c>
      <c r="G20" s="391">
        <f t="shared" si="0"/>
        <v>14829</v>
      </c>
      <c r="H20" s="437">
        <f t="shared" si="1"/>
        <v>11.593307794543037</v>
      </c>
      <c r="I20" s="398"/>
      <c r="J20" s="418" t="s">
        <v>62</v>
      </c>
      <c r="K20" s="2304" t="s">
        <v>53</v>
      </c>
      <c r="L20" s="2298"/>
      <c r="M20" s="388">
        <f>SUM(M21:M23)</f>
        <v>205005</v>
      </c>
      <c r="N20" s="388">
        <f>N21+N22+N23</f>
        <v>192664</v>
      </c>
      <c r="O20" s="389">
        <f>SUM(N20-M20)</f>
        <v>-12341</v>
      </c>
      <c r="P20" s="1074">
        <f>SUM(N20/M20*100)-100</f>
        <v>-6.0198531743128143</v>
      </c>
      <c r="Q20" s="381"/>
      <c r="R20" s="381" t="s">
        <v>223</v>
      </c>
      <c r="S20" s="381"/>
      <c r="T20" s="381"/>
    </row>
    <row r="21" spans="1:20" ht="18.95" customHeight="1">
      <c r="A21" s="40"/>
      <c r="B21" s="854" t="s">
        <v>228</v>
      </c>
      <c r="C21" s="2295" t="s">
        <v>53</v>
      </c>
      <c r="D21" s="2296"/>
      <c r="E21" s="388">
        <f>E22</f>
        <v>40000</v>
      </c>
      <c r="F21" s="388">
        <f>F22</f>
        <v>48000</v>
      </c>
      <c r="G21" s="389">
        <f t="shared" si="0"/>
        <v>8000</v>
      </c>
      <c r="H21" s="434">
        <f t="shared" si="1"/>
        <v>20</v>
      </c>
      <c r="I21" s="398"/>
      <c r="J21" s="418"/>
      <c r="K21" s="608"/>
      <c r="L21" s="429" t="s">
        <v>55</v>
      </c>
      <c r="M21" s="392">
        <v>56118</v>
      </c>
      <c r="N21" s="392">
        <f>'2012복지관 세출 실비사업비'!H163</f>
        <v>53318</v>
      </c>
      <c r="O21" s="391">
        <f t="shared" ref="O21:O34" si="5">SUM(N21-M21)</f>
        <v>-2800</v>
      </c>
      <c r="P21" s="437">
        <f t="shared" ref="P21:P34" si="6">SUM(N21/M21*100)-100</f>
        <v>-4.9894864392886404</v>
      </c>
      <c r="Q21" s="381"/>
      <c r="R21" s="381"/>
      <c r="S21" s="381"/>
      <c r="T21" s="381"/>
    </row>
    <row r="22" spans="1:20" ht="18.95" customHeight="1">
      <c r="A22" s="40"/>
      <c r="B22" s="410"/>
      <c r="C22" s="607"/>
      <c r="D22" s="429" t="s">
        <v>229</v>
      </c>
      <c r="E22" s="392">
        <v>40000</v>
      </c>
      <c r="F22" s="392">
        <f>'2012복지관 세입'!H104</f>
        <v>48000</v>
      </c>
      <c r="G22" s="391">
        <f t="shared" si="0"/>
        <v>8000</v>
      </c>
      <c r="H22" s="437">
        <f t="shared" si="1"/>
        <v>20</v>
      </c>
      <c r="I22" s="398"/>
      <c r="J22" s="418"/>
      <c r="K22" s="608"/>
      <c r="L22" s="429" t="s">
        <v>57</v>
      </c>
      <c r="M22" s="392">
        <v>960</v>
      </c>
      <c r="N22" s="392">
        <f>'2012복지관 세출 실비사업비'!H190</f>
        <v>960</v>
      </c>
      <c r="O22" s="391">
        <f t="shared" si="5"/>
        <v>0</v>
      </c>
      <c r="P22" s="437">
        <f t="shared" si="6"/>
        <v>0</v>
      </c>
      <c r="Q22" s="381"/>
      <c r="R22" s="381"/>
      <c r="S22" s="381"/>
      <c r="T22" s="381"/>
    </row>
    <row r="23" spans="1:20" ht="18.95" customHeight="1">
      <c r="A23" s="62"/>
      <c r="B23" s="1081" t="s">
        <v>26</v>
      </c>
      <c r="C23" s="2295" t="s">
        <v>230</v>
      </c>
      <c r="D23" s="2296"/>
      <c r="E23" s="388">
        <f>E24</f>
        <v>191738</v>
      </c>
      <c r="F23" s="388">
        <f>F24</f>
        <v>191738</v>
      </c>
      <c r="G23" s="389">
        <f>SUM(F23-E23)</f>
        <v>0</v>
      </c>
      <c r="H23" s="434">
        <f t="shared" si="1"/>
        <v>0</v>
      </c>
      <c r="I23" s="734"/>
      <c r="J23" s="417"/>
      <c r="K23" s="608"/>
      <c r="L23" s="429" t="s">
        <v>270</v>
      </c>
      <c r="M23" s="392">
        <v>147927</v>
      </c>
      <c r="N23" s="392">
        <f>'2012복지관 세출 실비사업비'!H195</f>
        <v>138386</v>
      </c>
      <c r="O23" s="391">
        <f t="shared" si="5"/>
        <v>-9541</v>
      </c>
      <c r="P23" s="437">
        <f t="shared" si="6"/>
        <v>-6.4498029433436699</v>
      </c>
      <c r="Q23" s="381"/>
      <c r="R23" s="381"/>
      <c r="S23" s="381"/>
      <c r="T23" s="381"/>
    </row>
    <row r="24" spans="1:20" ht="18.95" customHeight="1">
      <c r="A24" s="40"/>
      <c r="B24" s="856"/>
      <c r="C24" s="474"/>
      <c r="D24" s="1080" t="s">
        <v>43</v>
      </c>
      <c r="E24" s="614">
        <v>191738</v>
      </c>
      <c r="F24" s="614">
        <f>'2012복지관 세입'!H107</f>
        <v>191738</v>
      </c>
      <c r="G24" s="391">
        <f>SUM(F24-E24)</f>
        <v>0</v>
      </c>
      <c r="H24" s="437">
        <f t="shared" si="1"/>
        <v>0</v>
      </c>
      <c r="I24" s="431"/>
      <c r="J24" s="418" t="s">
        <v>65</v>
      </c>
      <c r="K24" s="2302" t="s">
        <v>53</v>
      </c>
      <c r="L24" s="2303"/>
      <c r="M24" s="396">
        <f>SUM(M25:M28)</f>
        <v>426596</v>
      </c>
      <c r="N24" s="396">
        <f>N25+N26+N27+N28</f>
        <v>469642.8</v>
      </c>
      <c r="O24" s="389">
        <f t="shared" si="5"/>
        <v>43046.799999999988</v>
      </c>
      <c r="P24" s="1074">
        <f>SUM(N24/M24*100)-100</f>
        <v>10.090765032958586</v>
      </c>
      <c r="Q24" s="381"/>
      <c r="R24" s="381"/>
      <c r="S24" s="381"/>
      <c r="T24" s="381"/>
    </row>
    <row r="25" spans="1:20" ht="18.95" customHeight="1">
      <c r="A25" s="420"/>
      <c r="B25" s="854" t="s">
        <v>27</v>
      </c>
      <c r="C25" s="2295" t="s">
        <v>53</v>
      </c>
      <c r="D25" s="2296"/>
      <c r="E25" s="858">
        <f>E26+E27</f>
        <v>1250</v>
      </c>
      <c r="F25" s="858">
        <f>F26+F27</f>
        <v>1250</v>
      </c>
      <c r="G25" s="389">
        <f>SUM(F25-E25)</f>
        <v>0</v>
      </c>
      <c r="H25" s="434">
        <f t="shared" si="1"/>
        <v>0</v>
      </c>
      <c r="I25" s="431"/>
      <c r="J25" s="418"/>
      <c r="K25" s="608"/>
      <c r="L25" s="429" t="s">
        <v>55</v>
      </c>
      <c r="M25" s="392">
        <v>71379</v>
      </c>
      <c r="N25" s="392">
        <f>'2012복지관 세출 무료사업비 (2)'!H7</f>
        <v>91452</v>
      </c>
      <c r="O25" s="391">
        <f t="shared" si="5"/>
        <v>20073</v>
      </c>
      <c r="P25" s="437">
        <f t="shared" si="6"/>
        <v>28.121716471231025</v>
      </c>
      <c r="Q25" s="381"/>
      <c r="R25" s="381"/>
      <c r="S25" s="381"/>
      <c r="T25" s="381"/>
    </row>
    <row r="26" spans="1:20" ht="18.95" customHeight="1">
      <c r="A26" s="40"/>
      <c r="B26" s="856"/>
      <c r="C26" s="828"/>
      <c r="D26" s="857" t="s">
        <v>28</v>
      </c>
      <c r="E26" s="614">
        <v>250</v>
      </c>
      <c r="F26" s="614">
        <f>'2012복지관 세입'!H111</f>
        <v>250</v>
      </c>
      <c r="G26" s="391">
        <f>SUM(F26-E26)</f>
        <v>0</v>
      </c>
      <c r="H26" s="437">
        <f t="shared" si="1"/>
        <v>0</v>
      </c>
      <c r="I26" s="431"/>
      <c r="J26" s="418" t="s">
        <v>8</v>
      </c>
      <c r="K26" s="608"/>
      <c r="L26" s="429" t="s">
        <v>57</v>
      </c>
      <c r="M26" s="392">
        <v>171697</v>
      </c>
      <c r="N26" s="392">
        <f>'2012복지관 세출 무료사업비 (2)'!H165</f>
        <v>170808.8</v>
      </c>
      <c r="O26" s="391">
        <f t="shared" si="5"/>
        <v>-888.20000000001164</v>
      </c>
      <c r="P26" s="437">
        <f t="shared" si="6"/>
        <v>-0.51730665066949655</v>
      </c>
      <c r="Q26" s="381"/>
      <c r="R26" s="381"/>
      <c r="S26" s="381"/>
      <c r="T26" s="381"/>
    </row>
    <row r="27" spans="1:20" ht="18.95" customHeight="1">
      <c r="A27" s="40"/>
      <c r="B27" s="424"/>
      <c r="C27" s="607"/>
      <c r="D27" s="430" t="s">
        <v>27</v>
      </c>
      <c r="E27" s="367">
        <v>1000</v>
      </c>
      <c r="F27" s="367">
        <f>'2012복지관 세입'!H113</f>
        <v>1000</v>
      </c>
      <c r="G27" s="391">
        <f>SUM(F27-E27)</f>
        <v>0</v>
      </c>
      <c r="H27" s="437">
        <f t="shared" si="1"/>
        <v>0</v>
      </c>
      <c r="I27" s="431"/>
      <c r="J27" s="418"/>
      <c r="K27" s="609"/>
      <c r="L27" s="417" t="s">
        <v>66</v>
      </c>
      <c r="M27" s="427">
        <v>183520</v>
      </c>
      <c r="N27" s="427">
        <f>'2012복지관 세출 무료사업비 (2)'!H351</f>
        <v>207382</v>
      </c>
      <c r="O27" s="391">
        <f t="shared" si="5"/>
        <v>23862</v>
      </c>
      <c r="P27" s="437">
        <f t="shared" si="6"/>
        <v>13.002397558849182</v>
      </c>
      <c r="Q27" s="381"/>
      <c r="R27" s="381"/>
      <c r="S27" s="381"/>
      <c r="T27" s="381"/>
    </row>
    <row r="28" spans="1:20" ht="18.95" customHeight="1">
      <c r="A28" s="420"/>
      <c r="B28" s="867"/>
      <c r="C28" s="2299"/>
      <c r="D28" s="2299"/>
      <c r="E28" s="864"/>
      <c r="F28" s="864"/>
      <c r="G28" s="861"/>
      <c r="H28" s="860"/>
      <c r="I28" s="431"/>
      <c r="J28" s="737"/>
      <c r="K28" s="608"/>
      <c r="L28" s="429" t="s">
        <v>270</v>
      </c>
      <c r="M28" s="393">
        <v>0</v>
      </c>
      <c r="N28" s="393">
        <f>'2012복지관 세출 무료사업비 (2)'!H465</f>
        <v>0</v>
      </c>
      <c r="O28" s="391">
        <f t="shared" si="5"/>
        <v>0</v>
      </c>
      <c r="P28" s="437" t="e">
        <f t="shared" si="6"/>
        <v>#DIV/0!</v>
      </c>
      <c r="Q28" s="381"/>
      <c r="R28" s="381"/>
      <c r="S28" s="381"/>
      <c r="T28" s="381"/>
    </row>
    <row r="29" spans="1:20" ht="18.95" customHeight="1">
      <c r="A29" s="40"/>
      <c r="B29" s="424"/>
      <c r="C29" s="413"/>
      <c r="D29" s="866"/>
      <c r="E29" s="863"/>
      <c r="F29" s="863"/>
      <c r="G29" s="862"/>
      <c r="H29" s="859"/>
      <c r="I29" s="420"/>
      <c r="J29" s="417" t="s">
        <v>36</v>
      </c>
      <c r="K29" s="2304" t="s">
        <v>53</v>
      </c>
      <c r="L29" s="2298"/>
      <c r="M29" s="736">
        <f>SUM(M30)</f>
        <v>4250</v>
      </c>
      <c r="N29" s="736">
        <f>N30</f>
        <v>4250</v>
      </c>
      <c r="O29" s="389">
        <f t="shared" si="5"/>
        <v>0</v>
      </c>
      <c r="P29" s="1074">
        <f>SUM(N29/M29*100)-100</f>
        <v>0</v>
      </c>
      <c r="Q29" s="381"/>
      <c r="R29" s="381"/>
      <c r="S29" s="381"/>
      <c r="T29" s="381"/>
    </row>
    <row r="30" spans="1:20" ht="18.95" customHeight="1">
      <c r="A30" s="40"/>
      <c r="B30" s="262"/>
      <c r="C30" s="413"/>
      <c r="D30" s="865"/>
      <c r="E30" s="177"/>
      <c r="F30" s="177"/>
      <c r="G30" s="862"/>
      <c r="H30" s="859"/>
      <c r="I30" s="398"/>
      <c r="J30" s="417" t="s">
        <v>67</v>
      </c>
      <c r="K30" s="609"/>
      <c r="L30" s="417" t="s">
        <v>68</v>
      </c>
      <c r="M30" s="734">
        <v>4250</v>
      </c>
      <c r="N30" s="734">
        <f>'2012복지관 세출 무료사업비 (2)'!H473</f>
        <v>4250</v>
      </c>
      <c r="O30" s="391">
        <f>SUM(N30-M30)</f>
        <v>0</v>
      </c>
      <c r="P30" s="437">
        <f t="shared" si="6"/>
        <v>0</v>
      </c>
      <c r="Q30" s="381"/>
      <c r="R30" s="381"/>
      <c r="S30" s="381"/>
      <c r="T30" s="381"/>
    </row>
    <row r="31" spans="1:20" ht="18.95" customHeight="1">
      <c r="A31" s="420"/>
      <c r="B31" s="735"/>
      <c r="C31" s="413"/>
      <c r="D31" s="425"/>
      <c r="E31" s="4"/>
      <c r="F31" s="4"/>
      <c r="G31" s="4"/>
      <c r="H31" s="442"/>
      <c r="I31" s="420"/>
      <c r="J31" s="430" t="s">
        <v>124</v>
      </c>
      <c r="K31" s="2295" t="s">
        <v>53</v>
      </c>
      <c r="L31" s="2296"/>
      <c r="M31" s="397">
        <f>SUM(M32)</f>
        <v>5000</v>
      </c>
      <c r="N31" s="397">
        <f>N32</f>
        <v>5000</v>
      </c>
      <c r="O31" s="389">
        <f>SUM(N31-M31)</f>
        <v>0</v>
      </c>
      <c r="P31" s="1074">
        <f>SUM(N31/M31*100)-100</f>
        <v>0</v>
      </c>
      <c r="Q31" s="381"/>
      <c r="R31" s="381"/>
      <c r="S31" s="381"/>
      <c r="T31" s="381"/>
    </row>
    <row r="32" spans="1:20" ht="18.95" customHeight="1">
      <c r="A32" s="40"/>
      <c r="B32" s="262"/>
      <c r="C32" s="413"/>
      <c r="D32" s="425"/>
      <c r="E32" s="4"/>
      <c r="F32" s="4"/>
      <c r="G32" s="4"/>
      <c r="H32" s="442"/>
      <c r="I32" s="398"/>
      <c r="J32" s="418"/>
      <c r="K32" s="608"/>
      <c r="L32" s="429" t="s">
        <v>124</v>
      </c>
      <c r="M32" s="399">
        <v>5000</v>
      </c>
      <c r="N32" s="399">
        <f>'2012복지관 세출 무료사업비 (2)'!H482</f>
        <v>5000</v>
      </c>
      <c r="O32" s="391">
        <f>SUM(N32-M32)</f>
        <v>0</v>
      </c>
      <c r="P32" s="437">
        <f t="shared" si="6"/>
        <v>0</v>
      </c>
      <c r="Q32" s="381"/>
      <c r="R32" s="381"/>
      <c r="S32" s="381"/>
      <c r="T32" s="381"/>
    </row>
    <row r="33" spans="1:20" ht="18.95" customHeight="1">
      <c r="A33" s="40"/>
      <c r="B33" s="262"/>
      <c r="C33" s="413"/>
      <c r="D33" s="425"/>
      <c r="E33" s="4"/>
      <c r="F33" s="4"/>
      <c r="G33" s="4"/>
      <c r="H33" s="442"/>
      <c r="I33" s="398"/>
      <c r="J33" s="430" t="s">
        <v>147</v>
      </c>
      <c r="K33" s="2295" t="s">
        <v>53</v>
      </c>
      <c r="L33" s="2296"/>
      <c r="M33" s="388">
        <f>SUM(M34)</f>
        <v>127766</v>
      </c>
      <c r="N33" s="388">
        <f>N34</f>
        <v>58940</v>
      </c>
      <c r="O33" s="389">
        <f>SUM(N33-M33)</f>
        <v>-68826</v>
      </c>
      <c r="P33" s="1074">
        <f>SUM(N33/M33*100)-100</f>
        <v>-53.868791384249334</v>
      </c>
      <c r="Q33" s="381"/>
      <c r="R33" s="381"/>
      <c r="S33" s="381"/>
      <c r="T33" s="381"/>
    </row>
    <row r="34" spans="1:20" ht="18.95" customHeight="1">
      <c r="A34" s="62"/>
      <c r="B34" s="1075"/>
      <c r="C34" s="426"/>
      <c r="D34" s="1076"/>
      <c r="E34" s="1077"/>
      <c r="F34" s="1077"/>
      <c r="G34" s="1078"/>
      <c r="H34" s="1079"/>
      <c r="I34" s="734"/>
      <c r="J34" s="417"/>
      <c r="K34" s="608"/>
      <c r="L34" s="429" t="s">
        <v>147</v>
      </c>
      <c r="M34" s="392">
        <v>127766</v>
      </c>
      <c r="N34" s="392">
        <f>'2012복지관 세출 무료사업비 (2)'!H486</f>
        <v>58940</v>
      </c>
      <c r="O34" s="391">
        <f t="shared" si="5"/>
        <v>-68826</v>
      </c>
      <c r="P34" s="437">
        <f t="shared" si="6"/>
        <v>-53.868791384249334</v>
      </c>
      <c r="Q34" s="381"/>
      <c r="R34" s="381"/>
      <c r="S34" s="381"/>
      <c r="T34" s="381"/>
    </row>
    <row r="35" spans="1:20">
      <c r="B35" s="424"/>
      <c r="C35" s="413"/>
      <c r="D35" s="425"/>
      <c r="E35" s="4"/>
      <c r="F35" s="4"/>
      <c r="G35" s="4"/>
      <c r="H35" s="435"/>
    </row>
  </sheetData>
  <mergeCells count="31">
    <mergeCell ref="A1:P1"/>
    <mergeCell ref="A7:D7"/>
    <mergeCell ref="I7:L7"/>
    <mergeCell ref="F5:F6"/>
    <mergeCell ref="E5:E6"/>
    <mergeCell ref="O3:P3"/>
    <mergeCell ref="I5:J6"/>
    <mergeCell ref="O5:P5"/>
    <mergeCell ref="I4:P4"/>
    <mergeCell ref="G5:H5"/>
    <mergeCell ref="M5:M6"/>
    <mergeCell ref="N5:N6"/>
    <mergeCell ref="A4:H4"/>
    <mergeCell ref="C5:D6"/>
    <mergeCell ref="K5:L6"/>
    <mergeCell ref="A5:B6"/>
    <mergeCell ref="K33:L33"/>
    <mergeCell ref="C8:D8"/>
    <mergeCell ref="C28:D28"/>
    <mergeCell ref="C12:D12"/>
    <mergeCell ref="K16:L16"/>
    <mergeCell ref="K13:L13"/>
    <mergeCell ref="C21:D21"/>
    <mergeCell ref="K31:L31"/>
    <mergeCell ref="K24:L24"/>
    <mergeCell ref="C17:D17"/>
    <mergeCell ref="C23:D23"/>
    <mergeCell ref="K29:L29"/>
    <mergeCell ref="K8:L8"/>
    <mergeCell ref="C25:D25"/>
    <mergeCell ref="K20:L20"/>
  </mergeCells>
  <phoneticPr fontId="4" type="noConversion"/>
  <pageMargins left="0.43307086614173229" right="0.31496062992125984" top="0.78740157480314965" bottom="0.39370078740157483" header="0.51181102362204722" footer="0.23622047244094491"/>
  <pageSetup paperSize="9" orientation="landscape" r:id="rId1"/>
  <headerFooter alignWithMargins="0">
    <oddFooter>&amp;R&amp;P</oddFooter>
  </headerFooter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26"/>
  <sheetViews>
    <sheetView zoomScale="110" workbookViewId="0">
      <selection activeCell="G110" sqref="G110"/>
    </sheetView>
  </sheetViews>
  <sheetFormatPr defaultRowHeight="13.5"/>
  <cols>
    <col min="1" max="1" width="2.21875" style="305" customWidth="1"/>
    <col min="2" max="2" width="6.88671875" style="4" customWidth="1"/>
    <col min="3" max="3" width="2.21875" style="6" customWidth="1"/>
    <col min="4" max="4" width="5.88671875" style="102" customWidth="1"/>
    <col min="5" max="5" width="2.21875" style="6" customWidth="1"/>
    <col min="6" max="6" width="8" style="11" customWidth="1"/>
    <col min="7" max="8" width="8" style="4" customWidth="1"/>
    <col min="9" max="9" width="6.77734375" style="4" customWidth="1"/>
    <col min="10" max="10" width="5.6640625" style="306" customWidth="1"/>
    <col min="11" max="11" width="2" style="4" customWidth="1"/>
    <col min="12" max="12" width="19.33203125" style="1" customWidth="1"/>
    <col min="13" max="13" width="9.33203125" style="1" customWidth="1"/>
    <col min="14" max="14" width="2" style="6" customWidth="1"/>
    <col min="15" max="15" width="1.5546875" style="4" customWidth="1"/>
    <col min="16" max="16" width="4.21875" style="4" customWidth="1"/>
    <col min="17" max="17" width="2.109375" style="61" customWidth="1"/>
    <col min="18" max="18" width="1.33203125" style="4" customWidth="1"/>
    <col min="19" max="19" width="2.33203125" style="102" customWidth="1"/>
    <col min="20" max="20" width="2" style="4" customWidth="1"/>
    <col min="21" max="21" width="1" style="4" customWidth="1"/>
    <col min="22" max="22" width="1.88671875" style="4" customWidth="1"/>
    <col min="23" max="23" width="0.44140625" style="4" customWidth="1"/>
    <col min="24" max="24" width="0.77734375" style="7" customWidth="1"/>
    <col min="25" max="25" width="11.109375" style="375" customWidth="1"/>
    <col min="26" max="16384" width="8.88671875" style="4"/>
  </cols>
  <sheetData>
    <row r="1" spans="1:26">
      <c r="Y1" s="2"/>
    </row>
    <row r="2" spans="1:26" ht="14.25" customHeight="1">
      <c r="A2" s="2342" t="s">
        <v>442</v>
      </c>
      <c r="B2" s="2343"/>
      <c r="C2" s="2343"/>
      <c r="D2" s="2343"/>
      <c r="E2" s="2343"/>
      <c r="F2" s="2343"/>
      <c r="G2" s="2343"/>
      <c r="H2" s="2343"/>
      <c r="I2" s="2343"/>
      <c r="J2" s="2343"/>
      <c r="K2" s="2343"/>
      <c r="L2" s="2343"/>
      <c r="M2" s="2343"/>
      <c r="N2" s="2343"/>
      <c r="O2" s="2343"/>
      <c r="P2" s="2343"/>
      <c r="Q2" s="2343"/>
      <c r="R2" s="2343"/>
      <c r="S2" s="2343"/>
      <c r="T2" s="2343"/>
      <c r="U2" s="2343"/>
      <c r="V2" s="2343"/>
      <c r="W2" s="2343"/>
      <c r="X2" s="2343"/>
      <c r="Y2" s="2344"/>
    </row>
    <row r="3" spans="1:26" ht="14.25" customHeight="1" thickBot="1">
      <c r="A3" s="2350" t="s">
        <v>9</v>
      </c>
      <c r="B3" s="2351"/>
      <c r="C3" s="2351"/>
      <c r="D3" s="2351"/>
      <c r="E3" s="449"/>
      <c r="F3" s="450"/>
      <c r="G3" s="451"/>
      <c r="H3" s="451"/>
      <c r="I3" s="451"/>
      <c r="J3" s="452"/>
      <c r="K3" s="449"/>
      <c r="L3" s="449"/>
      <c r="M3" s="453"/>
      <c r="N3" s="449"/>
      <c r="O3" s="449"/>
      <c r="P3" s="449"/>
      <c r="Q3" s="451"/>
      <c r="R3" s="449"/>
      <c r="S3" s="449"/>
      <c r="T3" s="449"/>
      <c r="U3" s="449"/>
      <c r="V3" s="449"/>
      <c r="W3" s="454"/>
      <c r="X3" s="455"/>
      <c r="Y3" s="800" t="s">
        <v>10</v>
      </c>
    </row>
    <row r="4" spans="1:26" ht="14.25" customHeight="1" thickTop="1">
      <c r="A4" s="2347" t="s">
        <v>11</v>
      </c>
      <c r="B4" s="2310"/>
      <c r="C4" s="2310"/>
      <c r="D4" s="2310"/>
      <c r="E4" s="2310"/>
      <c r="F4" s="2311"/>
      <c r="G4" s="2330" t="s">
        <v>835</v>
      </c>
      <c r="H4" s="2330" t="s">
        <v>790</v>
      </c>
      <c r="I4" s="2328" t="s">
        <v>12</v>
      </c>
      <c r="J4" s="2329"/>
      <c r="K4" s="2309" t="s">
        <v>443</v>
      </c>
      <c r="L4" s="2348"/>
      <c r="M4" s="2348"/>
      <c r="N4" s="2348"/>
      <c r="O4" s="2348"/>
      <c r="P4" s="2348"/>
      <c r="Q4" s="2348"/>
      <c r="R4" s="2348"/>
      <c r="S4" s="2348"/>
      <c r="T4" s="2348"/>
      <c r="U4" s="2348"/>
      <c r="V4" s="2348"/>
      <c r="W4" s="2348"/>
      <c r="X4" s="2348"/>
      <c r="Y4" s="2349"/>
    </row>
    <row r="5" spans="1:26" ht="23.25" customHeight="1">
      <c r="A5" s="2345" t="s">
        <v>13</v>
      </c>
      <c r="B5" s="2346"/>
      <c r="C5" s="2345" t="s">
        <v>14</v>
      </c>
      <c r="D5" s="2346"/>
      <c r="E5" s="2345" t="s">
        <v>15</v>
      </c>
      <c r="F5" s="2346"/>
      <c r="G5" s="2331"/>
      <c r="H5" s="2331"/>
      <c r="I5" s="1121" t="s">
        <v>98</v>
      </c>
      <c r="J5" s="1122" t="s">
        <v>16</v>
      </c>
      <c r="K5" s="2306"/>
      <c r="L5" s="2307"/>
      <c r="M5" s="2307"/>
      <c r="N5" s="2307"/>
      <c r="O5" s="2307"/>
      <c r="P5" s="2307"/>
      <c r="Q5" s="2307"/>
      <c r="R5" s="2307"/>
      <c r="S5" s="2307"/>
      <c r="T5" s="2307"/>
      <c r="U5" s="2307"/>
      <c r="V5" s="2307"/>
      <c r="W5" s="2307"/>
      <c r="X5" s="2307"/>
      <c r="Y5" s="2308"/>
    </row>
    <row r="6" spans="1:26" ht="14.25" customHeight="1">
      <c r="A6" s="801" t="s">
        <v>203</v>
      </c>
      <c r="B6" s="310" t="s">
        <v>30</v>
      </c>
      <c r="C6" s="2333" t="s">
        <v>17</v>
      </c>
      <c r="D6" s="2334"/>
      <c r="E6" s="2334"/>
      <c r="F6" s="2335"/>
      <c r="G6" s="331">
        <f>SUM(G7,G22,G26)</f>
        <v>286966</v>
      </c>
      <c r="H6" s="331">
        <f>SUM(H7,H22,H26)</f>
        <v>260517</v>
      </c>
      <c r="I6" s="464">
        <f>(H6-G6)</f>
        <v>-26449</v>
      </c>
      <c r="J6" s="465">
        <f>(H6/G6*100)-100</f>
        <v>-9.2167713248259275</v>
      </c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310"/>
    </row>
    <row r="7" spans="1:26" s="1" customFormat="1" ht="17.25" customHeight="1">
      <c r="A7" s="764"/>
      <c r="B7" s="310" t="s">
        <v>254</v>
      </c>
      <c r="C7" s="801" t="s">
        <v>203</v>
      </c>
      <c r="D7" s="309" t="s">
        <v>255</v>
      </c>
      <c r="E7" s="2336" t="s">
        <v>256</v>
      </c>
      <c r="F7" s="2327"/>
      <c r="G7" s="2109">
        <f>SUM(G8:G21)</f>
        <v>78240</v>
      </c>
      <c r="H7" s="2109">
        <f>SUM(H8:H20)</f>
        <v>75840</v>
      </c>
      <c r="I7" s="28">
        <f>(H7-G7)</f>
        <v>-2400</v>
      </c>
      <c r="J7" s="312">
        <f>(H7/G7*100)-100</f>
        <v>-3.0674846625766889</v>
      </c>
      <c r="K7" s="334"/>
      <c r="L7" s="307"/>
      <c r="M7" s="307"/>
      <c r="N7" s="307"/>
      <c r="O7" s="307"/>
      <c r="P7" s="307"/>
      <c r="Q7" s="335"/>
      <c r="R7" s="307"/>
      <c r="S7" s="307"/>
      <c r="T7" s="307"/>
      <c r="U7" s="307"/>
      <c r="V7" s="307"/>
      <c r="W7" s="307"/>
      <c r="X7" s="307"/>
      <c r="Y7" s="802"/>
    </row>
    <row r="8" spans="1:26" s="994" customFormat="1" ht="15.75" customHeight="1">
      <c r="A8" s="986"/>
      <c r="B8" s="1032"/>
      <c r="C8" s="988"/>
      <c r="D8" s="333" t="s">
        <v>524</v>
      </c>
      <c r="E8" s="1035" t="s">
        <v>544</v>
      </c>
      <c r="F8" s="577" t="s">
        <v>526</v>
      </c>
      <c r="G8" s="2030">
        <v>1200</v>
      </c>
      <c r="H8" s="1796">
        <f>Y8/1000</f>
        <v>0</v>
      </c>
      <c r="I8" s="1764">
        <f>H8-G8</f>
        <v>-1200</v>
      </c>
      <c r="J8" s="1799">
        <v>0</v>
      </c>
      <c r="K8" s="1766"/>
      <c r="L8" s="563"/>
      <c r="M8" s="709"/>
      <c r="N8" s="1208"/>
      <c r="O8" s="1206"/>
      <c r="P8" s="1206"/>
      <c r="Q8" s="1206"/>
      <c r="R8" s="1206"/>
      <c r="S8" s="708"/>
      <c r="T8" s="12"/>
      <c r="U8" s="280"/>
      <c r="V8" s="234"/>
      <c r="W8" s="280"/>
      <c r="X8" s="1208"/>
      <c r="Y8" s="1767">
        <f>SUM(Y9:Y9)</f>
        <v>0</v>
      </c>
    </row>
    <row r="9" spans="1:26" s="994" customFormat="1" ht="15.75" customHeight="1">
      <c r="A9" s="986"/>
      <c r="B9" s="1032"/>
      <c r="C9" s="988"/>
      <c r="D9" s="967" t="s">
        <v>527</v>
      </c>
      <c r="E9" s="1005"/>
      <c r="F9" s="1006"/>
      <c r="G9" s="1007"/>
      <c r="H9" s="1797"/>
      <c r="I9" s="1009"/>
      <c r="J9" s="1800"/>
      <c r="K9" s="1768" t="s">
        <v>135</v>
      </c>
      <c r="L9" s="1769" t="s">
        <v>528</v>
      </c>
      <c r="M9" s="710">
        <v>0</v>
      </c>
      <c r="N9" s="221" t="s">
        <v>529</v>
      </c>
      <c r="O9" s="59" t="s">
        <v>97</v>
      </c>
      <c r="P9" s="711">
        <v>120</v>
      </c>
      <c r="Q9" s="711" t="s">
        <v>530</v>
      </c>
      <c r="R9" s="222"/>
      <c r="S9" s="223"/>
      <c r="T9" s="222"/>
      <c r="U9" s="779"/>
      <c r="V9" s="400"/>
      <c r="W9" s="779"/>
      <c r="X9" s="221" t="s">
        <v>531</v>
      </c>
      <c r="Y9" s="841">
        <f>M9*P9</f>
        <v>0</v>
      </c>
    </row>
    <row r="10" spans="1:26" s="994" customFormat="1" ht="15.75" customHeight="1">
      <c r="A10" s="986"/>
      <c r="B10" s="1032"/>
      <c r="C10" s="988"/>
      <c r="D10" s="1033"/>
      <c r="E10" s="1035" t="s">
        <v>205</v>
      </c>
      <c r="F10" s="577" t="s">
        <v>532</v>
      </c>
      <c r="G10" s="2030">
        <v>1200</v>
      </c>
      <c r="H10" s="1798">
        <f>Y10/1000</f>
        <v>0</v>
      </c>
      <c r="I10" s="1771">
        <f>H10-G10</f>
        <v>-1200</v>
      </c>
      <c r="J10" s="346">
        <f t="shared" ref="J10:J18" si="0">(H10/G10*100)-100</f>
        <v>-100</v>
      </c>
      <c r="K10" s="1772"/>
      <c r="L10" s="563"/>
      <c r="M10" s="709"/>
      <c r="N10" s="1208"/>
      <c r="O10" s="1206"/>
      <c r="P10" s="1206"/>
      <c r="Q10" s="1206"/>
      <c r="R10" s="1206"/>
      <c r="S10" s="708"/>
      <c r="T10" s="12"/>
      <c r="U10" s="280"/>
      <c r="V10" s="234"/>
      <c r="W10" s="280"/>
      <c r="X10" s="1208"/>
      <c r="Y10" s="1767">
        <f>SUM(Y11:Y11)</f>
        <v>0</v>
      </c>
    </row>
    <row r="11" spans="1:26" s="994" customFormat="1" ht="15.75" customHeight="1">
      <c r="A11" s="986"/>
      <c r="B11" s="1032"/>
      <c r="C11" s="988"/>
      <c r="D11" s="1033"/>
      <c r="E11" s="1038"/>
      <c r="F11" s="996"/>
      <c r="G11" s="997"/>
      <c r="H11" s="998"/>
      <c r="I11" s="999"/>
      <c r="J11" s="1000"/>
      <c r="K11" s="1768" t="s">
        <v>135</v>
      </c>
      <c r="L11" s="1769" t="s">
        <v>532</v>
      </c>
      <c r="M11" s="710">
        <v>0</v>
      </c>
      <c r="N11" s="221" t="s">
        <v>529</v>
      </c>
      <c r="O11" s="59" t="s">
        <v>97</v>
      </c>
      <c r="P11" s="711">
        <v>120</v>
      </c>
      <c r="Q11" s="711" t="s">
        <v>530</v>
      </c>
      <c r="R11" s="222"/>
      <c r="S11" s="223"/>
      <c r="T11" s="222"/>
      <c r="U11" s="779"/>
      <c r="V11" s="400"/>
      <c r="W11" s="779"/>
      <c r="X11" s="221" t="s">
        <v>531</v>
      </c>
      <c r="Y11" s="841">
        <f>M11*P11</f>
        <v>0</v>
      </c>
    </row>
    <row r="12" spans="1:26" s="1" customFormat="1" ht="15.75" customHeight="1">
      <c r="A12" s="803"/>
      <c r="B12" s="13"/>
      <c r="C12" s="52"/>
      <c r="E12" s="742" t="s">
        <v>204</v>
      </c>
      <c r="F12" s="1199" t="s">
        <v>533</v>
      </c>
      <c r="G12" s="45">
        <v>35640</v>
      </c>
      <c r="H12" s="45">
        <v>35640</v>
      </c>
      <c r="I12" s="33">
        <f t="shared" ref="I12:I18" si="1">(H12-G12)</f>
        <v>0</v>
      </c>
      <c r="J12" s="346">
        <f t="shared" si="0"/>
        <v>0</v>
      </c>
      <c r="K12" s="1773"/>
      <c r="L12" s="44"/>
      <c r="M12" s="314"/>
      <c r="N12" s="18"/>
      <c r="O12" s="19"/>
      <c r="P12" s="299"/>
      <c r="Q12" s="300"/>
      <c r="R12" s="315"/>
      <c r="S12" s="316"/>
      <c r="T12" s="317"/>
      <c r="U12" s="317"/>
      <c r="V12" s="317"/>
      <c r="W12" s="317"/>
      <c r="X12" s="18"/>
      <c r="Y12" s="1163">
        <f>SUM(Y13:Y14)</f>
        <v>35640000</v>
      </c>
      <c r="Z12" s="1774"/>
    </row>
    <row r="13" spans="1:26" s="280" customFormat="1" ht="15.75" customHeight="1">
      <c r="A13" s="965"/>
      <c r="B13" s="966"/>
      <c r="C13" s="772"/>
      <c r="E13" s="968"/>
      <c r="F13" s="1200" t="s">
        <v>534</v>
      </c>
      <c r="G13" s="770"/>
      <c r="H13" s="770"/>
      <c r="I13" s="34"/>
      <c r="J13" s="344"/>
      <c r="K13" s="1775" t="s">
        <v>535</v>
      </c>
      <c r="L13" s="214" t="s">
        <v>536</v>
      </c>
      <c r="M13" s="1776">
        <v>1870000</v>
      </c>
      <c r="N13" s="1777">
        <v>12</v>
      </c>
      <c r="O13" s="1206"/>
      <c r="P13" s="1778"/>
      <c r="Q13" s="1779"/>
      <c r="R13" s="1206"/>
      <c r="S13" s="1206"/>
      <c r="T13" s="709"/>
      <c r="U13" s="1206"/>
      <c r="V13" s="1780"/>
      <c r="W13" s="709"/>
      <c r="X13" s="1208" t="s">
        <v>531</v>
      </c>
      <c r="Y13" s="804">
        <f>M13*N13</f>
        <v>22440000</v>
      </c>
      <c r="Z13" s="969"/>
    </row>
    <row r="14" spans="1:26" s="280" customFormat="1" ht="15.75" customHeight="1">
      <c r="A14" s="965"/>
      <c r="B14" s="966"/>
      <c r="C14" s="772"/>
      <c r="D14" s="1146"/>
      <c r="E14" s="1781"/>
      <c r="F14" s="1201"/>
      <c r="G14" s="770"/>
      <c r="H14" s="770"/>
      <c r="I14" s="35"/>
      <c r="J14" s="332"/>
      <c r="K14" s="1782"/>
      <c r="L14" s="224" t="s">
        <v>537</v>
      </c>
      <c r="M14" s="1783">
        <v>1100000</v>
      </c>
      <c r="N14" s="1784">
        <v>12</v>
      </c>
      <c r="O14" s="59"/>
      <c r="P14" s="1785"/>
      <c r="Q14" s="1786"/>
      <c r="R14" s="59"/>
      <c r="S14" s="59"/>
      <c r="T14" s="710"/>
      <c r="U14" s="59"/>
      <c r="V14" s="1787"/>
      <c r="W14" s="710"/>
      <c r="X14" s="221" t="s">
        <v>531</v>
      </c>
      <c r="Y14" s="804">
        <f>M14*N14</f>
        <v>13200000</v>
      </c>
      <c r="Z14" s="969"/>
    </row>
    <row r="15" spans="1:26" s="280" customFormat="1" ht="17.25" customHeight="1">
      <c r="A15" s="971"/>
      <c r="B15" s="788"/>
      <c r="C15" s="972"/>
      <c r="D15" s="973"/>
      <c r="E15" s="1107" t="s">
        <v>206</v>
      </c>
      <c r="F15" s="1200" t="s">
        <v>538</v>
      </c>
      <c r="G15" s="45">
        <v>33000</v>
      </c>
      <c r="H15" s="1788">
        <v>33000</v>
      </c>
      <c r="I15" s="33">
        <f t="shared" si="1"/>
        <v>0</v>
      </c>
      <c r="J15" s="346">
        <f t="shared" si="0"/>
        <v>0</v>
      </c>
      <c r="K15" s="240"/>
      <c r="N15" s="237"/>
      <c r="O15" s="240"/>
      <c r="P15" s="240"/>
      <c r="Q15" s="239"/>
      <c r="R15" s="240"/>
      <c r="S15" s="241"/>
      <c r="T15" s="240"/>
      <c r="U15" s="240"/>
      <c r="V15" s="240"/>
      <c r="W15" s="240"/>
      <c r="X15" s="1789"/>
      <c r="Y15" s="1163">
        <f>SUM(Y16:Y17)</f>
        <v>33000000</v>
      </c>
      <c r="Z15" s="969"/>
    </row>
    <row r="16" spans="1:26" s="280" customFormat="1" ht="17.25" customHeight="1">
      <c r="A16" s="971"/>
      <c r="B16" s="788"/>
      <c r="C16" s="972"/>
      <c r="D16" s="973"/>
      <c r="E16" s="972"/>
      <c r="F16" s="1200" t="s">
        <v>534</v>
      </c>
      <c r="G16" s="1771"/>
      <c r="H16" s="788"/>
      <c r="I16" s="34"/>
      <c r="J16" s="344"/>
      <c r="K16" s="731" t="s">
        <v>535</v>
      </c>
      <c r="L16" s="214" t="s">
        <v>539</v>
      </c>
      <c r="M16" s="1790">
        <v>1760000</v>
      </c>
      <c r="N16" s="1777">
        <v>12</v>
      </c>
      <c r="O16" s="1206"/>
      <c r="P16" s="1778"/>
      <c r="Q16" s="1779"/>
      <c r="R16" s="1206"/>
      <c r="S16" s="1206"/>
      <c r="T16" s="709"/>
      <c r="U16" s="1206"/>
      <c r="V16" s="1780"/>
      <c r="W16" s="709"/>
      <c r="X16" s="1208" t="s">
        <v>531</v>
      </c>
      <c r="Y16" s="804">
        <f>M16*N16</f>
        <v>21120000</v>
      </c>
      <c r="Z16" s="969"/>
    </row>
    <row r="17" spans="1:26" s="280" customFormat="1" ht="17.25" customHeight="1">
      <c r="A17" s="971"/>
      <c r="B17" s="788"/>
      <c r="C17" s="972"/>
      <c r="D17" s="973"/>
      <c r="E17" s="975"/>
      <c r="F17" s="1201"/>
      <c r="G17" s="1771"/>
      <c r="H17" s="788"/>
      <c r="I17" s="35"/>
      <c r="J17" s="332"/>
      <c r="K17" s="1782"/>
      <c r="L17" s="224" t="s">
        <v>540</v>
      </c>
      <c r="M17" s="1791">
        <v>990000</v>
      </c>
      <c r="N17" s="1784">
        <v>12</v>
      </c>
      <c r="O17" s="59"/>
      <c r="P17" s="1785"/>
      <c r="Q17" s="1786"/>
      <c r="R17" s="59"/>
      <c r="S17" s="59"/>
      <c r="T17" s="710"/>
      <c r="U17" s="59"/>
      <c r="V17" s="1787"/>
      <c r="W17" s="710"/>
      <c r="X17" s="221" t="s">
        <v>531</v>
      </c>
      <c r="Y17" s="805">
        <f>M17*N17</f>
        <v>11880000</v>
      </c>
      <c r="Z17" s="969"/>
    </row>
    <row r="18" spans="1:26" s="280" customFormat="1" ht="17.25" customHeight="1">
      <c r="A18" s="971"/>
      <c r="B18" s="788"/>
      <c r="C18" s="972"/>
      <c r="D18" s="973"/>
      <c r="E18" s="1107" t="s">
        <v>207</v>
      </c>
      <c r="F18" s="1200" t="s">
        <v>541</v>
      </c>
      <c r="G18" s="45">
        <v>7200</v>
      </c>
      <c r="H18" s="1788">
        <v>7200</v>
      </c>
      <c r="I18" s="33">
        <f t="shared" si="1"/>
        <v>0</v>
      </c>
      <c r="J18" s="346">
        <f t="shared" si="0"/>
        <v>0</v>
      </c>
      <c r="K18" s="240"/>
      <c r="N18" s="237"/>
      <c r="O18" s="240"/>
      <c r="P18" s="240"/>
      <c r="Q18" s="239"/>
      <c r="R18" s="240"/>
      <c r="S18" s="241"/>
      <c r="T18" s="240"/>
      <c r="U18" s="240"/>
      <c r="V18" s="240"/>
      <c r="W18" s="240"/>
      <c r="X18" s="1789"/>
      <c r="Y18" s="1792">
        <f>SUM(Y19:Y20)</f>
        <v>7200000</v>
      </c>
      <c r="Z18" s="969"/>
    </row>
    <row r="19" spans="1:26" s="280" customFormat="1" ht="17.25" customHeight="1">
      <c r="A19" s="971"/>
      <c r="B19" s="788"/>
      <c r="C19" s="972"/>
      <c r="D19" s="973"/>
      <c r="E19" s="972"/>
      <c r="F19" s="1200" t="s">
        <v>534</v>
      </c>
      <c r="G19" s="1771"/>
      <c r="H19" s="788"/>
      <c r="I19" s="34"/>
      <c r="J19" s="344"/>
      <c r="K19" s="731" t="s">
        <v>535</v>
      </c>
      <c r="L19" s="214" t="s">
        <v>542</v>
      </c>
      <c r="M19" s="1793">
        <v>120000</v>
      </c>
      <c r="N19" s="1777">
        <v>12</v>
      </c>
      <c r="O19" s="1206"/>
      <c r="P19" s="1778"/>
      <c r="Q19" s="1779"/>
      <c r="R19" s="1206"/>
      <c r="S19" s="1206"/>
      <c r="T19" s="709"/>
      <c r="U19" s="1206"/>
      <c r="V19" s="1780"/>
      <c r="W19" s="709"/>
      <c r="X19" s="1208" t="s">
        <v>531</v>
      </c>
      <c r="Y19" s="804">
        <f>M19*N19</f>
        <v>1440000</v>
      </c>
      <c r="Z19" s="969"/>
    </row>
    <row r="20" spans="1:26" s="280" customFormat="1" ht="17.25" customHeight="1">
      <c r="A20" s="971"/>
      <c r="B20" s="788"/>
      <c r="C20" s="972"/>
      <c r="D20" s="973"/>
      <c r="E20" s="975"/>
      <c r="F20" s="1201"/>
      <c r="G20" s="1794"/>
      <c r="H20" s="790"/>
      <c r="I20" s="35"/>
      <c r="J20" s="332"/>
      <c r="K20" s="1782"/>
      <c r="L20" s="224" t="s">
        <v>543</v>
      </c>
      <c r="M20" s="1791">
        <v>480000</v>
      </c>
      <c r="N20" s="1784">
        <v>12</v>
      </c>
      <c r="O20" s="59"/>
      <c r="P20" s="1785"/>
      <c r="Q20" s="1786"/>
      <c r="R20" s="59"/>
      <c r="S20" s="59"/>
      <c r="T20" s="710"/>
      <c r="U20" s="59"/>
      <c r="V20" s="1787"/>
      <c r="W20" s="710"/>
      <c r="X20" s="221" t="s">
        <v>531</v>
      </c>
      <c r="Y20" s="805">
        <f>M20*N20</f>
        <v>5760000</v>
      </c>
      <c r="Z20" s="969"/>
    </row>
    <row r="21" spans="1:26" s="280" customFormat="1" ht="17.25" customHeight="1">
      <c r="A21" s="1933"/>
      <c r="B21" s="1543"/>
      <c r="C21" s="972"/>
      <c r="D21" s="973"/>
      <c r="E21" s="1934" t="s">
        <v>758</v>
      </c>
      <c r="F21" s="1932" t="s">
        <v>759</v>
      </c>
      <c r="G21" s="1794">
        <v>0</v>
      </c>
      <c r="H21" s="1598">
        <v>0</v>
      </c>
      <c r="I21" s="28">
        <f>(H21-G21)</f>
        <v>0</v>
      </c>
      <c r="J21" s="312">
        <v>0</v>
      </c>
      <c r="K21" s="731" t="s">
        <v>106</v>
      </c>
      <c r="L21" s="224" t="s">
        <v>760</v>
      </c>
      <c r="M21" s="1791"/>
      <c r="N21" s="1784"/>
      <c r="O21" s="59"/>
      <c r="P21" s="1785"/>
      <c r="Q21" s="1786"/>
      <c r="R21" s="59"/>
      <c r="S21" s="59"/>
      <c r="T21" s="710"/>
      <c r="U21" s="59"/>
      <c r="V21" s="1787"/>
      <c r="W21" s="710"/>
      <c r="X21" s="221"/>
      <c r="Y21" s="804"/>
      <c r="Z21" s="969"/>
    </row>
    <row r="22" spans="1:26" s="1" customFormat="1" ht="17.25" customHeight="1">
      <c r="A22" s="764"/>
      <c r="B22" s="310"/>
      <c r="C22" s="740" t="s">
        <v>242</v>
      </c>
      <c r="D22" s="309" t="s">
        <v>243</v>
      </c>
      <c r="E22" s="2336" t="s">
        <v>244</v>
      </c>
      <c r="F22" s="2327"/>
      <c r="G22" s="2109">
        <f>G23</f>
        <v>960</v>
      </c>
      <c r="H22" s="2109">
        <f>H23</f>
        <v>960</v>
      </c>
      <c r="I22" s="28">
        <f>(H22-G22)</f>
        <v>0</v>
      </c>
      <c r="J22" s="312">
        <f>(H22/G22*100)-100</f>
        <v>0</v>
      </c>
      <c r="K22" s="334"/>
      <c r="L22" s="307"/>
      <c r="M22" s="307"/>
      <c r="N22" s="307"/>
      <c r="O22" s="307"/>
      <c r="P22" s="307"/>
      <c r="Q22" s="335"/>
      <c r="R22" s="307"/>
      <c r="S22" s="307"/>
      <c r="T22" s="307"/>
      <c r="U22" s="307"/>
      <c r="V22" s="307"/>
      <c r="W22" s="307"/>
      <c r="X22" s="307"/>
      <c r="Y22" s="802"/>
    </row>
    <row r="23" spans="1:26" s="66" customFormat="1" ht="17.25" customHeight="1">
      <c r="A23" s="803"/>
      <c r="B23" s="13"/>
      <c r="C23" s="52"/>
      <c r="D23" s="333" t="s">
        <v>245</v>
      </c>
      <c r="E23" s="742" t="s">
        <v>246</v>
      </c>
      <c r="F23" s="1640" t="s">
        <v>240</v>
      </c>
      <c r="G23" s="1641">
        <v>960</v>
      </c>
      <c r="H23" s="1642">
        <v>960</v>
      </c>
      <c r="I23" s="1643">
        <f>(H23-G23)</f>
        <v>0</v>
      </c>
      <c r="J23" s="1644">
        <f>(H23/G23*100)-100</f>
        <v>0</v>
      </c>
      <c r="K23" s="632"/>
      <c r="L23" s="633"/>
      <c r="M23" s="634"/>
      <c r="N23" s="635"/>
      <c r="O23" s="636"/>
      <c r="P23" s="637"/>
      <c r="Q23" s="638"/>
      <c r="R23" s="639"/>
      <c r="S23" s="640"/>
      <c r="T23" s="641"/>
      <c r="U23" s="641"/>
      <c r="V23" s="641"/>
      <c r="W23" s="641"/>
      <c r="X23" s="635"/>
      <c r="Y23" s="1165">
        <f>Y24</f>
        <v>960000</v>
      </c>
    </row>
    <row r="24" spans="1:26" s="1" customFormat="1" ht="17.25" customHeight="1">
      <c r="A24" s="803"/>
      <c r="B24" s="13"/>
      <c r="C24" s="52"/>
      <c r="D24" s="333" t="s">
        <v>247</v>
      </c>
      <c r="E24" s="188"/>
      <c r="F24" s="961"/>
      <c r="G24" s="642"/>
      <c r="H24" s="642"/>
      <c r="I24" s="643"/>
      <c r="J24" s="644"/>
      <c r="K24" s="645" t="s">
        <v>234</v>
      </c>
      <c r="L24" s="646" t="s">
        <v>248</v>
      </c>
      <c r="M24" s="647">
        <v>60000</v>
      </c>
      <c r="N24" s="648" t="s">
        <v>235</v>
      </c>
      <c r="O24" s="649" t="s">
        <v>97</v>
      </c>
      <c r="P24" s="650">
        <v>16</v>
      </c>
      <c r="Q24" s="649" t="s">
        <v>236</v>
      </c>
      <c r="R24" s="649" t="s">
        <v>97</v>
      </c>
      <c r="S24" s="649">
        <v>1</v>
      </c>
      <c r="T24" s="651"/>
      <c r="U24" s="649"/>
      <c r="V24" s="652"/>
      <c r="W24" s="651"/>
      <c r="X24" s="648" t="s">
        <v>249</v>
      </c>
      <c r="Y24" s="1059">
        <f>SUM(M24*P24*S24)</f>
        <v>960000</v>
      </c>
    </row>
    <row r="25" spans="1:26" s="1" customFormat="1" ht="17.25" customHeight="1">
      <c r="A25" s="808"/>
      <c r="B25" s="289"/>
      <c r="C25" s="48"/>
      <c r="D25" s="333" t="s">
        <v>250</v>
      </c>
      <c r="E25" s="188"/>
      <c r="F25" s="962"/>
      <c r="G25" s="653"/>
      <c r="H25" s="653"/>
      <c r="I25" s="654"/>
      <c r="J25" s="655"/>
      <c r="K25" s="656"/>
      <c r="L25" s="657"/>
      <c r="M25" s="658"/>
      <c r="N25" s="659"/>
      <c r="O25" s="660"/>
      <c r="P25" s="661"/>
      <c r="Q25" s="660"/>
      <c r="R25" s="660"/>
      <c r="S25" s="660"/>
      <c r="T25" s="662"/>
      <c r="U25" s="660"/>
      <c r="V25" s="663"/>
      <c r="W25" s="662"/>
      <c r="X25" s="659"/>
      <c r="Y25" s="1060"/>
    </row>
    <row r="26" spans="1:26" s="1" customFormat="1" ht="17.25" customHeight="1">
      <c r="A26" s="309"/>
      <c r="B26" s="310"/>
      <c r="C26" s="741" t="s">
        <v>204</v>
      </c>
      <c r="D26" s="309" t="s">
        <v>241</v>
      </c>
      <c r="E26" s="2332" t="s">
        <v>187</v>
      </c>
      <c r="F26" s="2327"/>
      <c r="G26" s="2110">
        <f>SUM(G27:G49)</f>
        <v>207766</v>
      </c>
      <c r="H26" s="2110">
        <f>SUM(H27:H49)</f>
        <v>183717</v>
      </c>
      <c r="I26" s="28">
        <f>(H26-G26)</f>
        <v>-24049</v>
      </c>
      <c r="J26" s="312">
        <f>(H26/G26*100)-100</f>
        <v>-11.575041152065296</v>
      </c>
      <c r="K26" s="334"/>
      <c r="L26" s="307"/>
      <c r="M26" s="307"/>
      <c r="N26" s="307"/>
      <c r="O26" s="307"/>
      <c r="P26" s="307"/>
      <c r="Q26" s="335"/>
      <c r="R26" s="307"/>
      <c r="S26" s="307"/>
      <c r="T26" s="307"/>
      <c r="U26" s="307"/>
      <c r="V26" s="307"/>
      <c r="W26" s="307"/>
      <c r="X26" s="307"/>
      <c r="Y26" s="802"/>
    </row>
    <row r="27" spans="1:26" customFormat="1">
      <c r="A27" s="53"/>
      <c r="B27" s="153"/>
      <c r="C27" s="1316"/>
      <c r="D27" s="1358" t="s">
        <v>467</v>
      </c>
      <c r="E27" s="1284" t="s">
        <v>296</v>
      </c>
      <c r="F27" s="1285" t="s">
        <v>311</v>
      </c>
      <c r="G27" s="1641">
        <v>45360</v>
      </c>
      <c r="H27" s="1286">
        <v>45360</v>
      </c>
      <c r="I27" s="33">
        <f t="shared" ref="I27:I49" si="2">(H27-G27)</f>
        <v>0</v>
      </c>
      <c r="J27" s="346">
        <f t="shared" ref="J27:J49" si="3">(H27/G27*100)-100</f>
        <v>0</v>
      </c>
      <c r="K27" s="1287"/>
      <c r="L27" s="1288"/>
      <c r="M27" s="1289"/>
      <c r="N27" s="1289"/>
      <c r="O27" s="1289"/>
      <c r="P27" s="1289"/>
      <c r="Q27" s="1289"/>
      <c r="R27" s="1289"/>
      <c r="S27" s="1289"/>
      <c r="T27" s="1289"/>
      <c r="U27" s="1289"/>
      <c r="V27" s="1289"/>
      <c r="W27" s="1289"/>
      <c r="X27" s="1289"/>
      <c r="Y27" s="1290">
        <v>45360000</v>
      </c>
    </row>
    <row r="28" spans="1:26" customFormat="1">
      <c r="A28" s="53"/>
      <c r="B28" s="153"/>
      <c r="C28" s="1291"/>
      <c r="D28" s="1358" t="s">
        <v>468</v>
      </c>
      <c r="E28" s="1292"/>
      <c r="F28" s="1293"/>
      <c r="G28" s="1739"/>
      <c r="H28" s="1294"/>
      <c r="I28" s="34"/>
      <c r="J28" s="344"/>
      <c r="K28" s="1295" t="s">
        <v>453</v>
      </c>
      <c r="L28" s="1296" t="s">
        <v>312</v>
      </c>
      <c r="M28" s="1297">
        <v>35000</v>
      </c>
      <c r="N28" s="1298" t="s">
        <v>313</v>
      </c>
      <c r="O28" s="1299" t="s">
        <v>97</v>
      </c>
      <c r="P28" s="1300">
        <v>25</v>
      </c>
      <c r="Q28" s="1301">
        <v>4</v>
      </c>
      <c r="R28" s="1299" t="s">
        <v>97</v>
      </c>
      <c r="S28" s="1302">
        <v>12</v>
      </c>
      <c r="T28" s="1298" t="s">
        <v>454</v>
      </c>
      <c r="U28" s="1299" t="s">
        <v>97</v>
      </c>
      <c r="V28" s="1733">
        <v>60</v>
      </c>
      <c r="W28" s="1353" t="s">
        <v>314</v>
      </c>
      <c r="X28" s="1298" t="s">
        <v>209</v>
      </c>
      <c r="Y28" s="1303">
        <f>M28*P28*Q28*S28*V28/100</f>
        <v>25200000</v>
      </c>
    </row>
    <row r="29" spans="1:26" customFormat="1">
      <c r="A29" s="53"/>
      <c r="B29" s="153"/>
      <c r="C29" s="1291"/>
      <c r="D29" s="53"/>
      <c r="E29" s="53"/>
      <c r="F29" s="1293"/>
      <c r="G29" s="1739"/>
      <c r="H29" s="1294"/>
      <c r="I29" s="34"/>
      <c r="J29" s="344"/>
      <c r="K29" s="1295" t="s">
        <v>135</v>
      </c>
      <c r="L29" s="1296" t="s">
        <v>315</v>
      </c>
      <c r="M29" s="1304">
        <v>35000</v>
      </c>
      <c r="N29" s="1298" t="s">
        <v>313</v>
      </c>
      <c r="O29" s="1299" t="s">
        <v>97</v>
      </c>
      <c r="P29" s="1305">
        <v>25</v>
      </c>
      <c r="Q29" s="1301">
        <v>2</v>
      </c>
      <c r="R29" s="1299" t="s">
        <v>97</v>
      </c>
      <c r="S29" s="1302">
        <v>12</v>
      </c>
      <c r="T29" s="1298" t="s">
        <v>20</v>
      </c>
      <c r="U29" s="1299" t="s">
        <v>97</v>
      </c>
      <c r="V29" s="1733">
        <v>60</v>
      </c>
      <c r="W29" s="1353" t="s">
        <v>314</v>
      </c>
      <c r="X29" s="1298" t="s">
        <v>209</v>
      </c>
      <c r="Y29" s="1303">
        <f>M29*P29*Q29*S29*V29/100</f>
        <v>12600000</v>
      </c>
    </row>
    <row r="30" spans="1:26" customFormat="1">
      <c r="A30" s="53"/>
      <c r="B30" s="153"/>
      <c r="C30" s="1291"/>
      <c r="D30" s="53"/>
      <c r="E30" s="53"/>
      <c r="F30" s="1306"/>
      <c r="G30" s="1739"/>
      <c r="H30" s="1294"/>
      <c r="I30" s="35"/>
      <c r="J30" s="332"/>
      <c r="K30" s="1704" t="s">
        <v>135</v>
      </c>
      <c r="L30" s="1705" t="s">
        <v>455</v>
      </c>
      <c r="M30" s="1706">
        <v>30000</v>
      </c>
      <c r="N30" s="1707" t="s">
        <v>313</v>
      </c>
      <c r="O30" s="1708" t="s">
        <v>97</v>
      </c>
      <c r="P30" s="1709">
        <v>35</v>
      </c>
      <c r="Q30" s="1710">
        <v>1</v>
      </c>
      <c r="R30" s="1708" t="s">
        <v>97</v>
      </c>
      <c r="S30" s="1711">
        <v>12</v>
      </c>
      <c r="T30" s="1707" t="s">
        <v>20</v>
      </c>
      <c r="U30" s="1708" t="s">
        <v>97</v>
      </c>
      <c r="V30" s="1734">
        <v>60</v>
      </c>
      <c r="W30" s="1354" t="s">
        <v>314</v>
      </c>
      <c r="X30" s="1707" t="s">
        <v>209</v>
      </c>
      <c r="Y30" s="1315">
        <f>M30*P30*Q30*S30*V30/100</f>
        <v>7560000</v>
      </c>
    </row>
    <row r="31" spans="1:26" customFormat="1">
      <c r="A31" s="53"/>
      <c r="B31" s="153"/>
      <c r="C31" s="1316"/>
      <c r="D31" s="53"/>
      <c r="E31" s="1284" t="s">
        <v>297</v>
      </c>
      <c r="F31" s="1317" t="s">
        <v>316</v>
      </c>
      <c r="G31" s="1641">
        <v>18900</v>
      </c>
      <c r="H31" s="1286">
        <v>18900</v>
      </c>
      <c r="I31" s="33">
        <f t="shared" si="2"/>
        <v>0</v>
      </c>
      <c r="J31" s="346">
        <f t="shared" si="3"/>
        <v>0</v>
      </c>
      <c r="K31" s="1318"/>
      <c r="L31" s="1319"/>
      <c r="M31" s="1319"/>
      <c r="N31" s="1319"/>
      <c r="O31" s="1319"/>
      <c r="P31" s="1319"/>
      <c r="Q31" s="1319"/>
      <c r="R31" s="1319"/>
      <c r="S31" s="1320"/>
      <c r="T31" s="1319"/>
      <c r="U31" s="1319"/>
      <c r="V31" s="1735"/>
      <c r="W31" s="1735"/>
      <c r="X31" s="1319"/>
      <c r="Y31" s="1321">
        <f>SUM(Y32:Y32)</f>
        <v>18900000</v>
      </c>
    </row>
    <row r="32" spans="1:26" customFormat="1">
      <c r="A32" s="53"/>
      <c r="B32" s="153"/>
      <c r="C32" s="1316"/>
      <c r="D32" s="53"/>
      <c r="E32" s="53"/>
      <c r="F32" s="1322"/>
      <c r="G32" s="1740"/>
      <c r="H32" s="1323"/>
      <c r="I32" s="35"/>
      <c r="J32" s="332"/>
      <c r="K32" s="1307" t="s">
        <v>135</v>
      </c>
      <c r="L32" s="1308" t="s">
        <v>317</v>
      </c>
      <c r="M32" s="1324">
        <v>35000</v>
      </c>
      <c r="N32" s="1310" t="s">
        <v>313</v>
      </c>
      <c r="O32" s="1311" t="s">
        <v>97</v>
      </c>
      <c r="P32" s="1312">
        <v>15</v>
      </c>
      <c r="Q32" s="1313">
        <v>6</v>
      </c>
      <c r="R32" s="1311" t="s">
        <v>97</v>
      </c>
      <c r="S32" s="1314">
        <v>12</v>
      </c>
      <c r="T32" s="1310" t="s">
        <v>20</v>
      </c>
      <c r="U32" s="1311" t="s">
        <v>97</v>
      </c>
      <c r="V32" s="1734">
        <v>50</v>
      </c>
      <c r="W32" s="1354" t="s">
        <v>314</v>
      </c>
      <c r="X32" s="1310" t="s">
        <v>209</v>
      </c>
      <c r="Y32" s="1315">
        <f>M32*P32*Q32*S32*V32/100</f>
        <v>18900000</v>
      </c>
    </row>
    <row r="33" spans="1:25" customFormat="1" ht="16.5">
      <c r="A33" s="152"/>
      <c r="B33" s="154"/>
      <c r="C33" s="1942"/>
      <c r="D33" s="152"/>
      <c r="E33" s="1331" t="s">
        <v>295</v>
      </c>
      <c r="F33" s="1346" t="s">
        <v>318</v>
      </c>
      <c r="G33" s="1943">
        <v>83620</v>
      </c>
      <c r="H33" s="1347">
        <v>75885</v>
      </c>
      <c r="I33" s="28">
        <f t="shared" si="2"/>
        <v>-7735</v>
      </c>
      <c r="J33" s="312">
        <f t="shared" si="3"/>
        <v>-9.2501793829227381</v>
      </c>
      <c r="K33" s="1944"/>
      <c r="L33" s="1944"/>
      <c r="M33" s="1324"/>
      <c r="N33" s="1310"/>
      <c r="O33" s="1311"/>
      <c r="P33" s="1312"/>
      <c r="Q33" s="1313"/>
      <c r="R33" s="1311"/>
      <c r="S33" s="1314"/>
      <c r="T33" s="1310"/>
      <c r="U33" s="1945"/>
      <c r="V33" s="1946"/>
      <c r="W33" s="1946"/>
      <c r="X33" s="1310"/>
      <c r="Y33" s="1947">
        <f>SUM(Y34:Y35:Y36)</f>
        <v>75885000</v>
      </c>
    </row>
    <row r="34" spans="1:25" customFormat="1">
      <c r="A34" s="145"/>
      <c r="B34" s="1948"/>
      <c r="C34" s="1949"/>
      <c r="D34" s="145"/>
      <c r="E34" s="145"/>
      <c r="F34" s="1317"/>
      <c r="G34" s="1950"/>
      <c r="H34" s="1951"/>
      <c r="I34" s="33"/>
      <c r="J34" s="346"/>
      <c r="K34" s="1287" t="s">
        <v>135</v>
      </c>
      <c r="L34" s="1289" t="s">
        <v>456</v>
      </c>
      <c r="M34" s="1952">
        <v>60000</v>
      </c>
      <c r="N34" s="1953" t="s">
        <v>313</v>
      </c>
      <c r="O34" s="1954" t="s">
        <v>97</v>
      </c>
      <c r="P34" s="1955">
        <v>14</v>
      </c>
      <c r="Q34" s="1956">
        <v>6</v>
      </c>
      <c r="R34" s="1954" t="s">
        <v>97</v>
      </c>
      <c r="S34" s="1957">
        <v>12</v>
      </c>
      <c r="T34" s="1953" t="s">
        <v>20</v>
      </c>
      <c r="U34" s="1958"/>
      <c r="V34" s="1959"/>
      <c r="W34" s="1959"/>
      <c r="X34" s="1953" t="s">
        <v>209</v>
      </c>
      <c r="Y34" s="1960">
        <f>M34*P34*Q34*S34</f>
        <v>60480000</v>
      </c>
    </row>
    <row r="35" spans="1:25" customFormat="1">
      <c r="A35" s="53"/>
      <c r="B35" s="153"/>
      <c r="C35" s="1291"/>
      <c r="D35" s="53"/>
      <c r="E35" s="53"/>
      <c r="F35" s="1326"/>
      <c r="G35" s="1741"/>
      <c r="H35" s="1327"/>
      <c r="I35" s="34"/>
      <c r="J35" s="344"/>
      <c r="K35" s="1318"/>
      <c r="L35" s="1319"/>
      <c r="M35" s="1304">
        <v>65000</v>
      </c>
      <c r="N35" s="1298" t="s">
        <v>313</v>
      </c>
      <c r="O35" s="1299" t="s">
        <v>97</v>
      </c>
      <c r="P35" s="1300">
        <v>3</v>
      </c>
      <c r="Q35" s="1301">
        <v>6</v>
      </c>
      <c r="R35" s="1299" t="s">
        <v>97</v>
      </c>
      <c r="S35" s="1302">
        <v>12</v>
      </c>
      <c r="T35" s="1298" t="s">
        <v>20</v>
      </c>
      <c r="U35" s="1325"/>
      <c r="V35" s="1355"/>
      <c r="W35" s="1355"/>
      <c r="X35" s="1298" t="s">
        <v>209</v>
      </c>
      <c r="Y35" s="1328">
        <f>M35*P35*Q35*S35</f>
        <v>14040000</v>
      </c>
    </row>
    <row r="36" spans="1:25" customFormat="1">
      <c r="A36" s="53"/>
      <c r="B36" s="153"/>
      <c r="C36" s="1291"/>
      <c r="D36" s="53"/>
      <c r="E36" s="53"/>
      <c r="F36" s="1329"/>
      <c r="G36" s="1742"/>
      <c r="H36" s="1330"/>
      <c r="I36" s="35"/>
      <c r="J36" s="332"/>
      <c r="K36" s="1704" t="s">
        <v>135</v>
      </c>
      <c r="L36" s="1713" t="s">
        <v>457</v>
      </c>
      <c r="M36" s="1714">
        <v>65000</v>
      </c>
      <c r="N36" s="1707" t="s">
        <v>313</v>
      </c>
      <c r="O36" s="1708" t="s">
        <v>97</v>
      </c>
      <c r="P36" s="1709">
        <v>5</v>
      </c>
      <c r="Q36" s="1710">
        <v>2</v>
      </c>
      <c r="R36" s="1708" t="s">
        <v>97</v>
      </c>
      <c r="S36" s="1711">
        <v>3</v>
      </c>
      <c r="T36" s="1707" t="s">
        <v>20</v>
      </c>
      <c r="U36" s="1708" t="s">
        <v>458</v>
      </c>
      <c r="V36" s="1734">
        <v>70</v>
      </c>
      <c r="W36" s="1736" t="s">
        <v>314</v>
      </c>
      <c r="X36" s="1707"/>
      <c r="Y36" s="1315">
        <f t="shared" ref="Y36:Y44" si="4">M36*P36*Q36*S36*V36/100</f>
        <v>1365000</v>
      </c>
    </row>
    <row r="37" spans="1:25" customFormat="1">
      <c r="A37" s="53"/>
      <c r="B37" s="153"/>
      <c r="C37" s="1316"/>
      <c r="D37" s="53"/>
      <c r="E37" s="1331" t="s">
        <v>319</v>
      </c>
      <c r="F37" s="1322" t="s">
        <v>320</v>
      </c>
      <c r="G37" s="1641">
        <v>5040</v>
      </c>
      <c r="H37" s="1323">
        <v>3360</v>
      </c>
      <c r="I37" s="28">
        <f t="shared" si="2"/>
        <v>-1680</v>
      </c>
      <c r="J37" s="312">
        <f t="shared" si="3"/>
        <v>-33.333333333333343</v>
      </c>
      <c r="K37" s="1332" t="s">
        <v>135</v>
      </c>
      <c r="L37" s="1333" t="s">
        <v>321</v>
      </c>
      <c r="M37" s="1334">
        <v>25000</v>
      </c>
      <c r="N37" s="1335" t="s">
        <v>313</v>
      </c>
      <c r="O37" s="1336" t="s">
        <v>97</v>
      </c>
      <c r="P37" s="1337">
        <v>12</v>
      </c>
      <c r="Q37" s="1338">
        <v>2</v>
      </c>
      <c r="R37" s="1336" t="s">
        <v>97</v>
      </c>
      <c r="S37" s="1339">
        <v>8</v>
      </c>
      <c r="T37" s="1335" t="s">
        <v>20</v>
      </c>
      <c r="U37" s="1336" t="s">
        <v>97</v>
      </c>
      <c r="V37" s="1737">
        <v>70</v>
      </c>
      <c r="W37" s="1356" t="s">
        <v>314</v>
      </c>
      <c r="X37" s="1335" t="s">
        <v>209</v>
      </c>
      <c r="Y37" s="1340">
        <f t="shared" si="4"/>
        <v>3360000</v>
      </c>
    </row>
    <row r="38" spans="1:25" customFormat="1">
      <c r="A38" s="53"/>
      <c r="B38" s="153"/>
      <c r="C38" s="1316"/>
      <c r="D38" s="53"/>
      <c r="E38" s="1316" t="s">
        <v>324</v>
      </c>
      <c r="F38" s="1346" t="s">
        <v>459</v>
      </c>
      <c r="G38" s="1641">
        <v>7560</v>
      </c>
      <c r="H38" s="1347">
        <v>3780</v>
      </c>
      <c r="I38" s="28">
        <f t="shared" si="2"/>
        <v>-3780</v>
      </c>
      <c r="J38" s="312">
        <f t="shared" si="3"/>
        <v>-50</v>
      </c>
      <c r="K38" s="1715" t="s">
        <v>135</v>
      </c>
      <c r="L38" s="1716" t="s">
        <v>459</v>
      </c>
      <c r="M38" s="1717">
        <v>20000</v>
      </c>
      <c r="N38" s="1718" t="s">
        <v>313</v>
      </c>
      <c r="O38" s="1719" t="s">
        <v>97</v>
      </c>
      <c r="P38" s="1720">
        <v>15</v>
      </c>
      <c r="Q38" s="1721">
        <v>3</v>
      </c>
      <c r="R38" s="1719" t="s">
        <v>97</v>
      </c>
      <c r="S38" s="1722">
        <v>6</v>
      </c>
      <c r="T38" s="1718" t="s">
        <v>20</v>
      </c>
      <c r="U38" s="1719" t="s">
        <v>97</v>
      </c>
      <c r="V38" s="1737">
        <v>70</v>
      </c>
      <c r="W38" s="1738" t="s">
        <v>314</v>
      </c>
      <c r="X38" s="1718" t="s">
        <v>209</v>
      </c>
      <c r="Y38" s="1340">
        <f t="shared" si="4"/>
        <v>3780000</v>
      </c>
    </row>
    <row r="39" spans="1:25" customFormat="1">
      <c r="A39" s="53"/>
      <c r="B39" s="153"/>
      <c r="C39" s="1316"/>
      <c r="D39" s="53"/>
      <c r="E39" s="1331" t="s">
        <v>322</v>
      </c>
      <c r="F39" s="1341" t="s">
        <v>323</v>
      </c>
      <c r="G39" s="1641">
        <v>5040</v>
      </c>
      <c r="H39" s="1342">
        <v>5040</v>
      </c>
      <c r="I39" s="28">
        <f t="shared" si="2"/>
        <v>0</v>
      </c>
      <c r="J39" s="312">
        <f t="shared" si="3"/>
        <v>0</v>
      </c>
      <c r="K39" s="1307" t="s">
        <v>135</v>
      </c>
      <c r="L39" s="1343" t="s">
        <v>323</v>
      </c>
      <c r="M39" s="1309">
        <v>20000</v>
      </c>
      <c r="N39" s="1310" t="s">
        <v>313</v>
      </c>
      <c r="O39" s="1311" t="s">
        <v>97</v>
      </c>
      <c r="P39" s="1312">
        <v>15</v>
      </c>
      <c r="Q39" s="1313">
        <v>2</v>
      </c>
      <c r="R39" s="1311" t="s">
        <v>97</v>
      </c>
      <c r="S39" s="1311">
        <v>12</v>
      </c>
      <c r="T39" s="1310" t="s">
        <v>20</v>
      </c>
      <c r="U39" s="1311" t="s">
        <v>97</v>
      </c>
      <c r="V39" s="1734">
        <v>70</v>
      </c>
      <c r="W39" s="1354" t="s">
        <v>314</v>
      </c>
      <c r="X39" s="1310" t="s">
        <v>209</v>
      </c>
      <c r="Y39" s="1344">
        <f t="shared" si="4"/>
        <v>5040000</v>
      </c>
    </row>
    <row r="40" spans="1:25" customFormat="1">
      <c r="A40" s="53"/>
      <c r="B40" s="153"/>
      <c r="C40" s="1316"/>
      <c r="D40" s="53"/>
      <c r="E40" s="1331" t="s">
        <v>325</v>
      </c>
      <c r="F40" s="1341" t="s">
        <v>326</v>
      </c>
      <c r="G40" s="1641">
        <v>5712</v>
      </c>
      <c r="H40" s="1342">
        <v>5712</v>
      </c>
      <c r="I40" s="28">
        <f t="shared" si="2"/>
        <v>0</v>
      </c>
      <c r="J40" s="312">
        <f t="shared" si="3"/>
        <v>0</v>
      </c>
      <c r="K40" s="1307" t="s">
        <v>135</v>
      </c>
      <c r="L40" s="1343" t="s">
        <v>326</v>
      </c>
      <c r="M40" s="1309">
        <v>17000</v>
      </c>
      <c r="N40" s="1310" t="s">
        <v>460</v>
      </c>
      <c r="O40" s="1311" t="s">
        <v>97</v>
      </c>
      <c r="P40" s="1312">
        <v>10</v>
      </c>
      <c r="Q40" s="1313">
        <v>4</v>
      </c>
      <c r="R40" s="1311" t="s">
        <v>97</v>
      </c>
      <c r="S40" s="1311">
        <v>12</v>
      </c>
      <c r="T40" s="1310" t="s">
        <v>20</v>
      </c>
      <c r="U40" s="1311" t="s">
        <v>97</v>
      </c>
      <c r="V40" s="1734">
        <v>70</v>
      </c>
      <c r="W40" s="1354" t="s">
        <v>314</v>
      </c>
      <c r="X40" s="1310" t="s">
        <v>209</v>
      </c>
      <c r="Y40" s="1340">
        <f t="shared" si="4"/>
        <v>5712000</v>
      </c>
    </row>
    <row r="41" spans="1:25" customFormat="1">
      <c r="A41" s="53"/>
      <c r="B41" s="153"/>
      <c r="C41" s="1316"/>
      <c r="D41" s="53"/>
      <c r="E41" s="1331" t="s">
        <v>471</v>
      </c>
      <c r="F41" s="1645" t="s">
        <v>415</v>
      </c>
      <c r="G41" s="1743">
        <v>0</v>
      </c>
      <c r="H41" s="1647">
        <v>0</v>
      </c>
      <c r="I41" s="28">
        <f t="shared" si="2"/>
        <v>0</v>
      </c>
      <c r="J41" s="312">
        <v>0</v>
      </c>
      <c r="K41" s="1307" t="s">
        <v>135</v>
      </c>
      <c r="L41" s="1343"/>
      <c r="M41" s="1309"/>
      <c r="N41" s="1310" t="s">
        <v>313</v>
      </c>
      <c r="O41" s="1311" t="s">
        <v>97</v>
      </c>
      <c r="P41" s="1312"/>
      <c r="Q41" s="1313">
        <v>1</v>
      </c>
      <c r="R41" s="1311" t="s">
        <v>97</v>
      </c>
      <c r="S41" s="1311">
        <v>1</v>
      </c>
      <c r="T41" s="1310" t="s">
        <v>20</v>
      </c>
      <c r="U41" s="1311" t="s">
        <v>97</v>
      </c>
      <c r="V41" s="1574">
        <v>70</v>
      </c>
      <c r="W41" s="1354" t="s">
        <v>314</v>
      </c>
      <c r="X41" s="1310" t="s">
        <v>209</v>
      </c>
      <c r="Y41" s="1340">
        <f>M41*P41*Q41*S41</f>
        <v>0</v>
      </c>
    </row>
    <row r="42" spans="1:25" customFormat="1">
      <c r="A42" s="53"/>
      <c r="B42" s="153"/>
      <c r="C42" s="1316"/>
      <c r="D42" s="53"/>
      <c r="E42" s="1331" t="s">
        <v>472</v>
      </c>
      <c r="F42" s="1341" t="s">
        <v>461</v>
      </c>
      <c r="G42" s="1743">
        <v>6300</v>
      </c>
      <c r="H42" s="1342">
        <v>0</v>
      </c>
      <c r="I42" s="28">
        <f t="shared" si="2"/>
        <v>-6300</v>
      </c>
      <c r="J42" s="312">
        <f t="shared" si="3"/>
        <v>-100</v>
      </c>
      <c r="K42" s="1307" t="s">
        <v>135</v>
      </c>
      <c r="L42" s="1723" t="s">
        <v>461</v>
      </c>
      <c r="M42" s="1706">
        <v>0</v>
      </c>
      <c r="N42" s="1707" t="s">
        <v>460</v>
      </c>
      <c r="O42" s="1311" t="s">
        <v>97</v>
      </c>
      <c r="P42" s="1709">
        <v>30</v>
      </c>
      <c r="Q42" s="1710">
        <v>1</v>
      </c>
      <c r="R42" s="1708" t="s">
        <v>97</v>
      </c>
      <c r="S42" s="1311">
        <v>10</v>
      </c>
      <c r="T42" s="1310" t="s">
        <v>20</v>
      </c>
      <c r="U42" s="1311" t="s">
        <v>97</v>
      </c>
      <c r="V42" s="1734">
        <v>60</v>
      </c>
      <c r="W42" s="1736" t="s">
        <v>314</v>
      </c>
      <c r="X42" s="1310" t="s">
        <v>209</v>
      </c>
      <c r="Y42" s="1340">
        <f t="shared" si="4"/>
        <v>0</v>
      </c>
    </row>
    <row r="43" spans="1:25" customFormat="1">
      <c r="A43" s="53"/>
      <c r="B43" s="153"/>
      <c r="C43" s="1316"/>
      <c r="D43" s="53"/>
      <c r="E43" s="1331" t="s">
        <v>473</v>
      </c>
      <c r="F43" s="1341" t="s">
        <v>462</v>
      </c>
      <c r="G43" s="1743">
        <v>6000</v>
      </c>
      <c r="H43" s="1342">
        <v>900</v>
      </c>
      <c r="I43" s="28">
        <f t="shared" si="2"/>
        <v>-5100</v>
      </c>
      <c r="J43" s="312">
        <f t="shared" si="3"/>
        <v>-85</v>
      </c>
      <c r="K43" s="1307" t="s">
        <v>135</v>
      </c>
      <c r="L43" s="1723" t="s">
        <v>462</v>
      </c>
      <c r="M43" s="1706">
        <v>10000</v>
      </c>
      <c r="N43" s="1707" t="s">
        <v>460</v>
      </c>
      <c r="O43" s="1311" t="s">
        <v>97</v>
      </c>
      <c r="P43" s="1709">
        <v>50</v>
      </c>
      <c r="Q43" s="1710">
        <v>1</v>
      </c>
      <c r="R43" s="1708" t="s">
        <v>97</v>
      </c>
      <c r="S43" s="1311">
        <v>6</v>
      </c>
      <c r="T43" s="1310" t="s">
        <v>20</v>
      </c>
      <c r="U43" s="1311" t="s">
        <v>97</v>
      </c>
      <c r="V43" s="1734">
        <v>30</v>
      </c>
      <c r="W43" s="1736" t="s">
        <v>314</v>
      </c>
      <c r="X43" s="1310" t="s">
        <v>209</v>
      </c>
      <c r="Y43" s="1340">
        <f t="shared" si="4"/>
        <v>900000</v>
      </c>
    </row>
    <row r="44" spans="1:25" customFormat="1">
      <c r="A44" s="53"/>
      <c r="B44" s="153"/>
      <c r="C44" s="1316"/>
      <c r="D44" s="53"/>
      <c r="E44" s="1331" t="s">
        <v>469</v>
      </c>
      <c r="F44" s="1348" t="s">
        <v>327</v>
      </c>
      <c r="G44" s="1641">
        <v>3360</v>
      </c>
      <c r="H44" s="1286">
        <v>3360</v>
      </c>
      <c r="I44" s="28">
        <f t="shared" si="2"/>
        <v>0</v>
      </c>
      <c r="J44" s="312">
        <f t="shared" si="3"/>
        <v>0</v>
      </c>
      <c r="K44" s="1332" t="s">
        <v>135</v>
      </c>
      <c r="L44" s="1333" t="s">
        <v>327</v>
      </c>
      <c r="M44" s="1334">
        <v>10000</v>
      </c>
      <c r="N44" s="1335" t="s">
        <v>313</v>
      </c>
      <c r="O44" s="1336" t="s">
        <v>97</v>
      </c>
      <c r="P44" s="1337">
        <v>20</v>
      </c>
      <c r="Q44" s="1338">
        <v>2</v>
      </c>
      <c r="R44" s="1336" t="s">
        <v>97</v>
      </c>
      <c r="S44" s="1339">
        <v>12</v>
      </c>
      <c r="T44" s="1335" t="s">
        <v>20</v>
      </c>
      <c r="U44" s="1311" t="s">
        <v>97</v>
      </c>
      <c r="V44" s="1734">
        <v>70</v>
      </c>
      <c r="W44" s="1354" t="s">
        <v>314</v>
      </c>
      <c r="X44" s="1335" t="s">
        <v>209</v>
      </c>
      <c r="Y44" s="1340">
        <f t="shared" si="4"/>
        <v>3360000</v>
      </c>
    </row>
    <row r="45" spans="1:25" customFormat="1" ht="16.5">
      <c r="A45" s="53"/>
      <c r="B45" s="153"/>
      <c r="C45" s="1316"/>
      <c r="D45" s="53"/>
      <c r="E45" s="1284" t="s">
        <v>470</v>
      </c>
      <c r="F45" s="1349" t="s">
        <v>463</v>
      </c>
      <c r="G45" s="1641">
        <v>10920</v>
      </c>
      <c r="H45" s="1286">
        <v>10920</v>
      </c>
      <c r="I45" s="33">
        <f t="shared" si="2"/>
        <v>0</v>
      </c>
      <c r="J45" s="346">
        <f t="shared" si="3"/>
        <v>0</v>
      </c>
      <c r="K45" s="1724"/>
      <c r="L45" s="1724"/>
      <c r="M45" s="1724"/>
      <c r="N45" s="1724"/>
      <c r="O45" s="1724"/>
      <c r="P45" s="1724"/>
      <c r="Q45" s="1724"/>
      <c r="R45" s="1724"/>
      <c r="S45" s="1724"/>
      <c r="T45" s="1725"/>
      <c r="U45" s="1724"/>
      <c r="V45" s="1357"/>
      <c r="W45" s="1357"/>
      <c r="X45" s="1724"/>
      <c r="Y45" s="1345">
        <f>SUM(Y46:Y47)</f>
        <v>10920000</v>
      </c>
    </row>
    <row r="46" spans="1:25" customFormat="1">
      <c r="A46" s="53"/>
      <c r="B46" s="153"/>
      <c r="C46" s="1316"/>
      <c r="D46" s="53"/>
      <c r="E46" s="53"/>
      <c r="F46" s="1350"/>
      <c r="G46" s="1744"/>
      <c r="H46" s="1351"/>
      <c r="I46" s="34"/>
      <c r="J46" s="344"/>
      <c r="K46" s="1295" t="s">
        <v>135</v>
      </c>
      <c r="L46" s="1352" t="s">
        <v>328</v>
      </c>
      <c r="M46" s="1297">
        <v>5000</v>
      </c>
      <c r="N46" s="1298" t="s">
        <v>313</v>
      </c>
      <c r="O46" s="1299" t="s">
        <v>97</v>
      </c>
      <c r="P46" s="1300">
        <v>100</v>
      </c>
      <c r="Q46" s="1301">
        <v>2</v>
      </c>
      <c r="R46" s="1299" t="s">
        <v>97</v>
      </c>
      <c r="S46" s="1299">
        <v>12</v>
      </c>
      <c r="T46" s="1298" t="s">
        <v>20</v>
      </c>
      <c r="U46" s="1299" t="s">
        <v>97</v>
      </c>
      <c r="V46" s="1733">
        <v>70</v>
      </c>
      <c r="W46" s="1353" t="s">
        <v>314</v>
      </c>
      <c r="X46" s="1298" t="s">
        <v>209</v>
      </c>
      <c r="Y46" s="1303">
        <f>M46*P46*Q46*S46*V46/100</f>
        <v>8400000</v>
      </c>
    </row>
    <row r="47" spans="1:25" customFormat="1" ht="16.5">
      <c r="A47" s="53"/>
      <c r="B47" s="153"/>
      <c r="C47" s="1730"/>
      <c r="D47" s="53"/>
      <c r="E47" s="152"/>
      <c r="F47" s="1727"/>
      <c r="G47" s="1745"/>
      <c r="H47" s="1726"/>
      <c r="I47" s="35"/>
      <c r="J47" s="332"/>
      <c r="K47" s="1307" t="s">
        <v>135</v>
      </c>
      <c r="L47" s="1343" t="s">
        <v>464</v>
      </c>
      <c r="M47" s="1309">
        <v>10000</v>
      </c>
      <c r="N47" s="1310" t="s">
        <v>313</v>
      </c>
      <c r="O47" s="1311" t="s">
        <v>97</v>
      </c>
      <c r="P47" s="1312">
        <v>30</v>
      </c>
      <c r="Q47" s="1313">
        <v>1</v>
      </c>
      <c r="R47" s="1311" t="s">
        <v>97</v>
      </c>
      <c r="S47" s="1311">
        <v>12</v>
      </c>
      <c r="T47" s="1310" t="s">
        <v>20</v>
      </c>
      <c r="U47" s="1311" t="s">
        <v>97</v>
      </c>
      <c r="V47" s="1734">
        <v>70</v>
      </c>
      <c r="W47" s="1354" t="s">
        <v>314</v>
      </c>
      <c r="X47" s="1310" t="s">
        <v>209</v>
      </c>
      <c r="Y47" s="1315">
        <f>M47*P47*Q47*S47*V47/100</f>
        <v>2520000</v>
      </c>
    </row>
    <row r="48" spans="1:25" s="2016" customFormat="1" ht="16.5">
      <c r="A48" s="2019"/>
      <c r="B48" s="153"/>
      <c r="C48" s="1730"/>
      <c r="D48" s="2019"/>
      <c r="E48" s="2028" t="s">
        <v>778</v>
      </c>
      <c r="F48" s="1341" t="s">
        <v>780</v>
      </c>
      <c r="G48" s="1743">
        <v>5250</v>
      </c>
      <c r="H48" s="1342">
        <v>5250</v>
      </c>
      <c r="I48" s="28">
        <f>(H48-G48)</f>
        <v>0</v>
      </c>
      <c r="J48" s="312">
        <v>100</v>
      </c>
      <c r="K48" s="1307" t="s">
        <v>135</v>
      </c>
      <c r="L48" s="1723" t="s">
        <v>833</v>
      </c>
      <c r="M48" s="1706">
        <v>15000</v>
      </c>
      <c r="N48" s="1707" t="s">
        <v>460</v>
      </c>
      <c r="O48" s="1311" t="s">
        <v>97</v>
      </c>
      <c r="P48" s="1709">
        <v>50</v>
      </c>
      <c r="Q48" s="1710">
        <v>1</v>
      </c>
      <c r="R48" s="1708" t="s">
        <v>97</v>
      </c>
      <c r="S48" s="1311">
        <v>10</v>
      </c>
      <c r="T48" s="1310" t="s">
        <v>20</v>
      </c>
      <c r="U48" s="1311" t="s">
        <v>97</v>
      </c>
      <c r="V48" s="1734">
        <v>70</v>
      </c>
      <c r="W48" s="1736" t="s">
        <v>314</v>
      </c>
      <c r="X48" s="1310" t="s">
        <v>209</v>
      </c>
      <c r="Y48" s="1340">
        <f>M48*P48*Q48*S48*V48/100</f>
        <v>5250000</v>
      </c>
    </row>
    <row r="49" spans="1:26" customFormat="1">
      <c r="A49" s="152"/>
      <c r="B49" s="154"/>
      <c r="C49" s="1731"/>
      <c r="D49" s="1731"/>
      <c r="E49" s="1732" t="s">
        <v>779</v>
      </c>
      <c r="F49" s="1728" t="s">
        <v>465</v>
      </c>
      <c r="G49" s="1943">
        <v>4704</v>
      </c>
      <c r="H49" s="1347">
        <v>5250</v>
      </c>
      <c r="I49" s="28">
        <f t="shared" si="2"/>
        <v>546</v>
      </c>
      <c r="J49" s="312">
        <f t="shared" si="3"/>
        <v>11.607142857142861</v>
      </c>
      <c r="K49" s="1729" t="s">
        <v>135</v>
      </c>
      <c r="L49" s="1716" t="s">
        <v>466</v>
      </c>
      <c r="M49" s="1309">
        <v>15000</v>
      </c>
      <c r="N49" s="1310" t="s">
        <v>313</v>
      </c>
      <c r="O49" s="1311" t="s">
        <v>97</v>
      </c>
      <c r="P49" s="1312">
        <v>50</v>
      </c>
      <c r="Q49" s="1313" t="s">
        <v>836</v>
      </c>
      <c r="R49" s="1311" t="s">
        <v>97</v>
      </c>
      <c r="S49" s="1311">
        <v>10</v>
      </c>
      <c r="T49" s="1310" t="s">
        <v>20</v>
      </c>
      <c r="U49" s="1311" t="s">
        <v>97</v>
      </c>
      <c r="V49" s="1734">
        <v>70</v>
      </c>
      <c r="W49" s="1354" t="s">
        <v>314</v>
      </c>
      <c r="X49" s="1310" t="s">
        <v>209</v>
      </c>
      <c r="Y49" s="1340">
        <v>5250000</v>
      </c>
    </row>
    <row r="50" spans="1:26" s="1" customFormat="1" ht="17.25" customHeight="1">
      <c r="A50" s="809" t="s">
        <v>205</v>
      </c>
      <c r="B50" s="1940" t="s">
        <v>21</v>
      </c>
      <c r="C50" s="2337" t="s">
        <v>17</v>
      </c>
      <c r="D50" s="2338"/>
      <c r="E50" s="2338"/>
      <c r="F50" s="2339"/>
      <c r="G50" s="341">
        <f>SUM(G51,G63,G66,G71)</f>
        <v>647375</v>
      </c>
      <c r="H50" s="341">
        <f>SUM(H51,H63,H66,H71)</f>
        <v>654497</v>
      </c>
      <c r="I50" s="311">
        <f>(H50-G50)</f>
        <v>7122</v>
      </c>
      <c r="J50" s="1537">
        <f>(H50/G50*100)-100</f>
        <v>1.1001351612280388</v>
      </c>
      <c r="K50" s="456"/>
      <c r="L50" s="457"/>
      <c r="M50" s="458"/>
      <c r="N50" s="362"/>
      <c r="O50" s="459"/>
      <c r="P50" s="460"/>
      <c r="Q50" s="461"/>
      <c r="R50" s="459"/>
      <c r="S50" s="462"/>
      <c r="T50" s="463"/>
      <c r="U50" s="463"/>
      <c r="V50" s="463"/>
      <c r="W50" s="463"/>
      <c r="X50" s="362"/>
      <c r="Y50" s="806"/>
      <c r="Z50" s="380"/>
    </row>
    <row r="51" spans="1:26" s="1" customFormat="1" ht="17.25" customHeight="1">
      <c r="A51" s="803"/>
      <c r="B51" s="310" t="s">
        <v>31</v>
      </c>
      <c r="C51" s="743" t="s">
        <v>203</v>
      </c>
      <c r="D51" s="343" t="s">
        <v>32</v>
      </c>
      <c r="E51" s="2336" t="s">
        <v>18</v>
      </c>
      <c r="F51" s="2327"/>
      <c r="G51" s="1935">
        <f>SUM(G52:G62)</f>
        <v>597530</v>
      </c>
      <c r="H51" s="1935">
        <f>SUM(H52:H62)</f>
        <v>600827</v>
      </c>
      <c r="I51" s="34">
        <f>(H51-G51)</f>
        <v>3297</v>
      </c>
      <c r="J51" s="344">
        <f>(H51/G51*100)-100</f>
        <v>0.55177145917359383</v>
      </c>
      <c r="K51" s="190"/>
      <c r="L51" s="186"/>
      <c r="M51" s="322"/>
      <c r="N51" s="10"/>
      <c r="O51" s="187"/>
      <c r="P51" s="181"/>
      <c r="Q51" s="11"/>
      <c r="R51" s="187"/>
      <c r="S51" s="345"/>
      <c r="T51" s="211"/>
      <c r="U51" s="211"/>
      <c r="V51" s="211"/>
      <c r="W51" s="211"/>
      <c r="X51" s="10"/>
      <c r="Y51" s="807"/>
    </row>
    <row r="52" spans="1:26" s="1" customFormat="1" ht="17.25" customHeight="1">
      <c r="A52" s="803"/>
      <c r="B52" s="13"/>
      <c r="C52" s="52"/>
      <c r="D52" s="319" t="s">
        <v>21</v>
      </c>
      <c r="E52" s="742" t="s">
        <v>203</v>
      </c>
      <c r="F52" s="1199" t="s">
        <v>74</v>
      </c>
      <c r="G52" s="1646">
        <v>537701</v>
      </c>
      <c r="H52" s="1646">
        <v>537701</v>
      </c>
      <c r="I52" s="1649">
        <f>(H52-G52)</f>
        <v>0</v>
      </c>
      <c r="J52" s="1650">
        <f>(H52/G52*100)-100</f>
        <v>0</v>
      </c>
      <c r="K52" s="301"/>
      <c r="L52" s="301"/>
      <c r="M52" s="50"/>
      <c r="N52" s="182"/>
      <c r="O52" s="301"/>
      <c r="P52" s="182"/>
      <c r="Q52" s="19"/>
      <c r="R52" s="301"/>
      <c r="S52" s="44"/>
      <c r="T52" s="301"/>
      <c r="U52" s="301"/>
      <c r="V52" s="301"/>
      <c r="W52" s="301"/>
      <c r="X52" s="301"/>
      <c r="Y52" s="1166">
        <f>Y53</f>
        <v>537701000</v>
      </c>
    </row>
    <row r="53" spans="1:26" s="1" customFormat="1" ht="17.25" customHeight="1">
      <c r="A53" s="803"/>
      <c r="B53" s="13"/>
      <c r="C53" s="52"/>
      <c r="D53" s="319"/>
      <c r="E53" s="254"/>
      <c r="F53" s="1201" t="s">
        <v>444</v>
      </c>
      <c r="G53" s="1702"/>
      <c r="H53" s="1702"/>
      <c r="I53" s="1652"/>
      <c r="J53" s="1653"/>
      <c r="K53" s="191" t="s">
        <v>128</v>
      </c>
      <c r="L53" s="210" t="s">
        <v>33</v>
      </c>
      <c r="M53" s="596">
        <v>134425250</v>
      </c>
      <c r="N53" s="21" t="s">
        <v>117</v>
      </c>
      <c r="O53" s="22" t="s">
        <v>97</v>
      </c>
      <c r="P53" s="293">
        <v>4</v>
      </c>
      <c r="Q53" s="295" t="s">
        <v>129</v>
      </c>
      <c r="R53" s="347"/>
      <c r="S53" s="336"/>
      <c r="T53" s="321"/>
      <c r="U53" s="321"/>
      <c r="V53" s="321"/>
      <c r="W53" s="321"/>
      <c r="X53" s="21" t="s">
        <v>19</v>
      </c>
      <c r="Y53" s="805">
        <f>SUM(M53*P53)</f>
        <v>537701000</v>
      </c>
    </row>
    <row r="54" spans="1:26" s="1" customFormat="1" ht="17.25" customHeight="1">
      <c r="A54" s="803"/>
      <c r="B54" s="13"/>
      <c r="C54" s="52"/>
      <c r="D54" s="319"/>
      <c r="E54" s="1624" t="s">
        <v>205</v>
      </c>
      <c r="F54" s="1200" t="s">
        <v>391</v>
      </c>
      <c r="G54" s="115">
        <v>720</v>
      </c>
      <c r="H54" s="115">
        <v>720</v>
      </c>
      <c r="I54" s="33">
        <f>(H54-G54)</f>
        <v>0</v>
      </c>
      <c r="J54" s="312">
        <f>(H54/G54*100)-100</f>
        <v>0</v>
      </c>
      <c r="K54" s="191" t="s">
        <v>106</v>
      </c>
      <c r="L54" s="43" t="s">
        <v>392</v>
      </c>
      <c r="M54" s="337">
        <v>60000</v>
      </c>
      <c r="N54" s="21" t="s">
        <v>0</v>
      </c>
      <c r="O54" s="22" t="s">
        <v>97</v>
      </c>
      <c r="P54" s="293">
        <v>12</v>
      </c>
      <c r="Q54" s="295" t="s">
        <v>6</v>
      </c>
      <c r="R54" s="347"/>
      <c r="S54" s="336"/>
      <c r="T54" s="321"/>
      <c r="U54" s="321"/>
      <c r="V54" s="321"/>
      <c r="W54" s="321"/>
      <c r="X54" s="21" t="s">
        <v>4</v>
      </c>
      <c r="Y54" s="1169">
        <f>M54*P54</f>
        <v>720000</v>
      </c>
    </row>
    <row r="55" spans="1:26" s="1" customFormat="1" ht="17.25" customHeight="1">
      <c r="A55" s="803"/>
      <c r="B55" s="13"/>
      <c r="C55" s="52"/>
      <c r="D55" s="319"/>
      <c r="E55" s="742" t="s">
        <v>204</v>
      </c>
      <c r="F55" s="1199" t="s">
        <v>76</v>
      </c>
      <c r="G55" s="45">
        <v>27325</v>
      </c>
      <c r="H55" s="45">
        <v>26620</v>
      </c>
      <c r="I55" s="33">
        <f>(H55-G55)</f>
        <v>-705</v>
      </c>
      <c r="J55" s="346">
        <f>(H55/G55*100)-100</f>
        <v>-2.5800548947849933</v>
      </c>
      <c r="K55" s="290"/>
      <c r="L55" s="44"/>
      <c r="M55" s="314"/>
      <c r="N55" s="18"/>
      <c r="O55" s="19"/>
      <c r="P55" s="299"/>
      <c r="Q55" s="300"/>
      <c r="R55" s="315"/>
      <c r="S55" s="316"/>
      <c r="T55" s="317"/>
      <c r="U55" s="317"/>
      <c r="V55" s="317"/>
      <c r="W55" s="317"/>
      <c r="X55" s="18"/>
      <c r="Y55" s="1163">
        <f>SUM(Y56:Y59)</f>
        <v>26620000</v>
      </c>
    </row>
    <row r="56" spans="1:26" s="1" customFormat="1" ht="17.25" customHeight="1">
      <c r="A56" s="803"/>
      <c r="B56" s="13"/>
      <c r="C56" s="52"/>
      <c r="D56" s="319"/>
      <c r="E56" s="188"/>
      <c r="F56" s="1200"/>
      <c r="G56" s="25"/>
      <c r="H56" s="25"/>
      <c r="I56" s="34"/>
      <c r="J56" s="344"/>
      <c r="K56" s="190" t="s">
        <v>128</v>
      </c>
      <c r="L56" s="9" t="s">
        <v>34</v>
      </c>
      <c r="M56" s="322">
        <v>190000</v>
      </c>
      <c r="N56" s="10" t="s">
        <v>117</v>
      </c>
      <c r="O56" s="11" t="s">
        <v>97</v>
      </c>
      <c r="P56" s="181">
        <v>4</v>
      </c>
      <c r="Q56" s="11" t="s">
        <v>130</v>
      </c>
      <c r="R56" s="11" t="s">
        <v>97</v>
      </c>
      <c r="S56" s="11">
        <v>12</v>
      </c>
      <c r="T56" s="177" t="s">
        <v>20</v>
      </c>
      <c r="U56" s="11"/>
      <c r="V56" s="318"/>
      <c r="W56" s="177"/>
      <c r="X56" s="10" t="s">
        <v>19</v>
      </c>
      <c r="Y56" s="804">
        <f>SUM(M56*P56*S56)</f>
        <v>9120000</v>
      </c>
    </row>
    <row r="57" spans="1:26" s="1" customFormat="1" ht="17.25" customHeight="1">
      <c r="A57" s="803"/>
      <c r="B57" s="13"/>
      <c r="C57" s="52"/>
      <c r="D57" s="319"/>
      <c r="E57" s="1130"/>
      <c r="F57" s="1200"/>
      <c r="G57" s="25"/>
      <c r="H57" s="25"/>
      <c r="I57" s="34"/>
      <c r="J57" s="344"/>
      <c r="K57" s="190"/>
      <c r="L57" s="9"/>
      <c r="M57" s="165">
        <v>190000</v>
      </c>
      <c r="N57" s="1" t="s">
        <v>0</v>
      </c>
      <c r="O57" s="11" t="s">
        <v>97</v>
      </c>
      <c r="P57" s="129">
        <v>1</v>
      </c>
      <c r="Q57" s="1" t="s">
        <v>2</v>
      </c>
      <c r="R57" s="11" t="s">
        <v>97</v>
      </c>
      <c r="S57" s="1">
        <v>6</v>
      </c>
      <c r="T57" s="103" t="s">
        <v>6</v>
      </c>
      <c r="X57" s="1211" t="s">
        <v>19</v>
      </c>
      <c r="Y57" s="620">
        <f>M57*P57*S57</f>
        <v>1140000</v>
      </c>
    </row>
    <row r="58" spans="1:26" s="1" customFormat="1" ht="17.25" customHeight="1">
      <c r="A58" s="803"/>
      <c r="B58" s="13"/>
      <c r="C58" s="52"/>
      <c r="D58" s="319"/>
      <c r="E58" s="1130"/>
      <c r="F58" s="1200"/>
      <c r="G58" s="25"/>
      <c r="H58" s="25"/>
      <c r="I58" s="34"/>
      <c r="J58" s="344"/>
      <c r="K58" s="190"/>
      <c r="L58" s="9"/>
      <c r="M58" s="165">
        <v>135000</v>
      </c>
      <c r="N58" s="1" t="s">
        <v>0</v>
      </c>
      <c r="O58" s="11" t="s">
        <v>97</v>
      </c>
      <c r="P58" s="129">
        <v>10</v>
      </c>
      <c r="Q58" s="1" t="s">
        <v>2</v>
      </c>
      <c r="R58" s="11" t="s">
        <v>97</v>
      </c>
      <c r="S58" s="1">
        <v>12</v>
      </c>
      <c r="T58" s="103" t="s">
        <v>6</v>
      </c>
      <c r="X58" s="1211" t="s">
        <v>19</v>
      </c>
      <c r="Y58" s="620">
        <f>M58*P58*S58</f>
        <v>16200000</v>
      </c>
    </row>
    <row r="59" spans="1:26" s="1" customFormat="1" ht="17.25" customHeight="1">
      <c r="A59" s="803"/>
      <c r="B59" s="13"/>
      <c r="C59" s="52"/>
      <c r="D59" s="319"/>
      <c r="E59" s="188"/>
      <c r="F59" s="1200"/>
      <c r="G59" s="25"/>
      <c r="H59" s="25"/>
      <c r="I59" s="34"/>
      <c r="J59" s="344"/>
      <c r="K59" s="190"/>
      <c r="L59" s="9"/>
      <c r="M59" s="165">
        <v>160000</v>
      </c>
      <c r="N59" s="1" t="s">
        <v>0</v>
      </c>
      <c r="O59" s="11" t="s">
        <v>97</v>
      </c>
      <c r="P59" s="129">
        <v>1</v>
      </c>
      <c r="Q59" s="1" t="s">
        <v>2</v>
      </c>
      <c r="R59" s="11" t="s">
        <v>97</v>
      </c>
      <c r="S59" s="1">
        <v>1</v>
      </c>
      <c r="T59" s="103" t="s">
        <v>6</v>
      </c>
      <c r="X59" s="10" t="s">
        <v>19</v>
      </c>
      <c r="Y59" s="620">
        <f>M59*P59*S59</f>
        <v>160000</v>
      </c>
    </row>
    <row r="60" spans="1:26" s="1" customFormat="1" ht="17.25" customHeight="1">
      <c r="A60" s="803"/>
      <c r="B60" s="13"/>
      <c r="C60" s="52"/>
      <c r="D60" s="319"/>
      <c r="E60" s="742" t="s">
        <v>206</v>
      </c>
      <c r="F60" s="1199" t="s">
        <v>77</v>
      </c>
      <c r="G60" s="1648">
        <v>31784</v>
      </c>
      <c r="H60" s="1648">
        <v>31786</v>
      </c>
      <c r="I60" s="1649">
        <f>(H60-G60)</f>
        <v>2</v>
      </c>
      <c r="J60" s="1650">
        <f>(H60/G60*100)-100</f>
        <v>6.2924742008476642E-3</v>
      </c>
      <c r="K60" s="290"/>
      <c r="L60" s="301"/>
      <c r="M60" s="314"/>
      <c r="N60" s="18"/>
      <c r="O60" s="19"/>
      <c r="P60" s="299"/>
      <c r="Q60" s="300"/>
      <c r="R60" s="315"/>
      <c r="S60" s="316"/>
      <c r="T60" s="317"/>
      <c r="U60" s="317"/>
      <c r="V60" s="317"/>
      <c r="W60" s="317"/>
      <c r="X60" s="18"/>
      <c r="Y60" s="1163">
        <f>Y61</f>
        <v>31786000</v>
      </c>
    </row>
    <row r="61" spans="1:26" s="1" customFormat="1" ht="17.25" customHeight="1">
      <c r="A61" s="803"/>
      <c r="B61" s="13"/>
      <c r="C61" s="52"/>
      <c r="D61" s="319"/>
      <c r="E61" s="254"/>
      <c r="F61" s="1201" t="s">
        <v>75</v>
      </c>
      <c r="G61" s="1651"/>
      <c r="H61" s="1651"/>
      <c r="I61" s="1652"/>
      <c r="J61" s="1653"/>
      <c r="K61" s="191" t="s">
        <v>128</v>
      </c>
      <c r="L61" s="43" t="s">
        <v>22</v>
      </c>
      <c r="M61" s="337">
        <v>7946500</v>
      </c>
      <c r="N61" s="21" t="s">
        <v>117</v>
      </c>
      <c r="O61" s="22" t="s">
        <v>97</v>
      </c>
      <c r="P61" s="293">
        <v>4</v>
      </c>
      <c r="Q61" s="295" t="s">
        <v>129</v>
      </c>
      <c r="R61" s="347"/>
      <c r="S61" s="336"/>
      <c r="T61" s="321"/>
      <c r="U61" s="321"/>
      <c r="V61" s="321"/>
      <c r="W61" s="321"/>
      <c r="X61" s="21" t="s">
        <v>4</v>
      </c>
      <c r="Y61" s="805">
        <f>SUM(M61*P61)</f>
        <v>31786000</v>
      </c>
    </row>
    <row r="62" spans="1:26" s="1" customFormat="1" ht="17.25" customHeight="1">
      <c r="A62" s="803"/>
      <c r="B62" s="13"/>
      <c r="C62" s="48"/>
      <c r="D62" s="319"/>
      <c r="E62" s="749" t="s">
        <v>763</v>
      </c>
      <c r="F62" s="1932" t="s">
        <v>761</v>
      </c>
      <c r="G62" s="1651">
        <v>0</v>
      </c>
      <c r="H62" s="1651">
        <v>4000</v>
      </c>
      <c r="I62" s="28">
        <f>(H62-G62)</f>
        <v>4000</v>
      </c>
      <c r="J62" s="312">
        <v>0</v>
      </c>
      <c r="K62" s="191" t="s">
        <v>106</v>
      </c>
      <c r="L62" s="43" t="s">
        <v>764</v>
      </c>
      <c r="M62" s="337"/>
      <c r="N62" s="21"/>
      <c r="O62" s="22"/>
      <c r="P62" s="293"/>
      <c r="Q62" s="295"/>
      <c r="R62" s="347"/>
      <c r="S62" s="336"/>
      <c r="T62" s="321"/>
      <c r="U62" s="321"/>
      <c r="V62" s="321"/>
      <c r="W62" s="321"/>
      <c r="X62" s="21"/>
      <c r="Y62" s="1167">
        <v>4000000</v>
      </c>
    </row>
    <row r="63" spans="1:26" s="1" customFormat="1" ht="17.25" customHeight="1">
      <c r="A63" s="803"/>
      <c r="B63" s="13"/>
      <c r="C63" s="744" t="s">
        <v>214</v>
      </c>
      <c r="D63" s="343" t="s">
        <v>35</v>
      </c>
      <c r="E63" s="2336" t="s">
        <v>18</v>
      </c>
      <c r="F63" s="2327"/>
      <c r="G63" s="2111">
        <f>G64</f>
        <v>18150</v>
      </c>
      <c r="H63" s="2111">
        <f>H64</f>
        <v>18150</v>
      </c>
      <c r="I63" s="1649">
        <f>(H63-G63)</f>
        <v>0</v>
      </c>
      <c r="J63" s="1650">
        <f>(H63/G63*100)-100</f>
        <v>0</v>
      </c>
      <c r="K63" s="338"/>
      <c r="L63" s="250"/>
      <c r="M63" s="325"/>
      <c r="N63" s="37"/>
      <c r="O63" s="38"/>
      <c r="P63" s="23"/>
      <c r="Q63" s="38"/>
      <c r="R63" s="38"/>
      <c r="S63" s="38"/>
      <c r="T63" s="304"/>
      <c r="U63" s="38"/>
      <c r="V63" s="339"/>
      <c r="W63" s="304"/>
      <c r="X63" s="37"/>
      <c r="Y63" s="806"/>
    </row>
    <row r="64" spans="1:26" s="358" customFormat="1" ht="17.25" customHeight="1">
      <c r="A64" s="803"/>
      <c r="B64" s="13"/>
      <c r="C64" s="41"/>
      <c r="D64" s="282" t="s">
        <v>21</v>
      </c>
      <c r="E64" s="742" t="s">
        <v>215</v>
      </c>
      <c r="F64" s="1199" t="s">
        <v>78</v>
      </c>
      <c r="G64" s="1646">
        <v>18150</v>
      </c>
      <c r="H64" s="1656">
        <v>18150</v>
      </c>
      <c r="I64" s="1649">
        <f>(H64-G64)</f>
        <v>0</v>
      </c>
      <c r="J64" s="1650">
        <f>(H64/G64*100)-100</f>
        <v>0</v>
      </c>
      <c r="K64" s="290"/>
      <c r="L64" s="44"/>
      <c r="M64" s="314"/>
      <c r="N64" s="18"/>
      <c r="O64" s="19"/>
      <c r="P64" s="182"/>
      <c r="Q64" s="19"/>
      <c r="R64" s="19"/>
      <c r="S64" s="44"/>
      <c r="T64" s="317"/>
      <c r="U64" s="317"/>
      <c r="V64" s="317"/>
      <c r="W64" s="317"/>
      <c r="X64" s="18"/>
      <c r="Y64" s="1163">
        <f>SUM(Y65:Y65)</f>
        <v>18150000</v>
      </c>
    </row>
    <row r="65" spans="1:25" s="1" customFormat="1" ht="17.25" customHeight="1">
      <c r="A65" s="803"/>
      <c r="B65" s="13"/>
      <c r="C65" s="41"/>
      <c r="D65" s="282"/>
      <c r="E65" s="254"/>
      <c r="F65" s="1201" t="s">
        <v>21</v>
      </c>
      <c r="G65" s="1702"/>
      <c r="H65" s="1702"/>
      <c r="I65" s="1652"/>
      <c r="J65" s="1653"/>
      <c r="K65" s="191" t="s">
        <v>106</v>
      </c>
      <c r="L65" s="348" t="s">
        <v>445</v>
      </c>
      <c r="M65" s="337"/>
      <c r="N65" s="21"/>
      <c r="O65" s="22"/>
      <c r="P65" s="14"/>
      <c r="Q65" s="22"/>
      <c r="R65" s="22"/>
      <c r="S65" s="43"/>
      <c r="T65" s="321"/>
      <c r="U65" s="321"/>
      <c r="V65" s="321"/>
      <c r="W65" s="321"/>
      <c r="X65" s="21">
        <f ca="1">X65</f>
        <v>0</v>
      </c>
      <c r="Y65" s="1575">
        <v>18150000</v>
      </c>
    </row>
    <row r="66" spans="1:25" s="1" customFormat="1" ht="17.25" customHeight="1">
      <c r="A66" s="803"/>
      <c r="B66" s="13"/>
      <c r="C66" s="744" t="s">
        <v>204</v>
      </c>
      <c r="D66" s="246" t="s">
        <v>36</v>
      </c>
      <c r="E66" s="2340" t="s">
        <v>18</v>
      </c>
      <c r="F66" s="2341"/>
      <c r="G66" s="1935">
        <f>SUM(G67:G70)</f>
        <v>31695</v>
      </c>
      <c r="H66" s="1935">
        <f>SUM(H67:H70)</f>
        <v>35520</v>
      </c>
      <c r="I66" s="34">
        <f>(H66-G66)</f>
        <v>3825</v>
      </c>
      <c r="J66" s="344">
        <f>(H66/G66*100)-100</f>
        <v>12.068149550402268</v>
      </c>
      <c r="K66" s="190"/>
      <c r="L66" s="9"/>
      <c r="M66" s="322"/>
      <c r="N66" s="10"/>
      <c r="O66" s="11"/>
      <c r="P66" s="181"/>
      <c r="Q66" s="11"/>
      <c r="R66" s="11"/>
      <c r="S66" s="9"/>
      <c r="T66" s="211"/>
      <c r="U66" s="211"/>
      <c r="V66" s="211"/>
      <c r="W66" s="211"/>
      <c r="X66" s="10"/>
      <c r="Y66" s="1082"/>
    </row>
    <row r="67" spans="1:25" s="1" customFormat="1" ht="17.25" customHeight="1">
      <c r="A67" s="803"/>
      <c r="B67" s="13"/>
      <c r="C67" s="52"/>
      <c r="D67" s="246" t="s">
        <v>21</v>
      </c>
      <c r="E67" s="742" t="s">
        <v>203</v>
      </c>
      <c r="F67" s="601" t="s">
        <v>79</v>
      </c>
      <c r="G67" s="30">
        <v>29495</v>
      </c>
      <c r="H67" s="30">
        <v>33320</v>
      </c>
      <c r="I67" s="136">
        <f>(H67-G67)</f>
        <v>3825</v>
      </c>
      <c r="J67" s="346">
        <f>(H67/G67*100)-100</f>
        <v>12.968299711815561</v>
      </c>
      <c r="K67" s="290" t="s">
        <v>128</v>
      </c>
      <c r="L67" s="602" t="s">
        <v>37</v>
      </c>
      <c r="M67" s="603">
        <v>3500</v>
      </c>
      <c r="N67" s="18" t="s">
        <v>117</v>
      </c>
      <c r="O67" s="19" t="s">
        <v>97</v>
      </c>
      <c r="P67" s="182">
        <v>85</v>
      </c>
      <c r="Q67" s="19" t="s">
        <v>130</v>
      </c>
      <c r="R67" s="19" t="s">
        <v>97</v>
      </c>
      <c r="S67" s="44">
        <v>104</v>
      </c>
      <c r="T67" s="317" t="s">
        <v>129</v>
      </c>
      <c r="U67" s="317"/>
      <c r="V67" s="317"/>
      <c r="W67" s="317"/>
      <c r="X67" s="18" t="s">
        <v>19</v>
      </c>
      <c r="Y67" s="1163">
        <f>M67*P67*S67</f>
        <v>30940000</v>
      </c>
    </row>
    <row r="68" spans="1:25" s="1" customFormat="1" ht="17.25" customHeight="1">
      <c r="A68" s="803"/>
      <c r="B68" s="13"/>
      <c r="C68" s="52"/>
      <c r="D68" s="246"/>
      <c r="E68" s="254"/>
      <c r="F68" s="247"/>
      <c r="G68" s="32"/>
      <c r="H68" s="32"/>
      <c r="I68" s="35"/>
      <c r="J68" s="332"/>
      <c r="K68" s="191"/>
      <c r="L68" s="348" t="s">
        <v>38</v>
      </c>
      <c r="M68" s="292">
        <v>4000</v>
      </c>
      <c r="N68" s="21" t="s">
        <v>117</v>
      </c>
      <c r="O68" s="22" t="s">
        <v>97</v>
      </c>
      <c r="P68" s="293">
        <v>85</v>
      </c>
      <c r="Q68" s="14" t="s">
        <v>130</v>
      </c>
      <c r="R68" s="14" t="s">
        <v>136</v>
      </c>
      <c r="S68" s="295">
        <v>7</v>
      </c>
      <c r="T68" s="293" t="s">
        <v>129</v>
      </c>
      <c r="U68" s="14"/>
      <c r="V68" s="293"/>
      <c r="W68" s="14"/>
      <c r="X68" s="90" t="s">
        <v>4</v>
      </c>
      <c r="Y68" s="1164">
        <f>M68*P68*S68</f>
        <v>2380000</v>
      </c>
    </row>
    <row r="69" spans="1:25" s="358" customFormat="1" ht="17.25" customHeight="1">
      <c r="A69" s="803"/>
      <c r="B69" s="13"/>
      <c r="C69" s="52"/>
      <c r="D69" s="246"/>
      <c r="E69" s="748" t="s">
        <v>205</v>
      </c>
      <c r="F69" s="323" t="s">
        <v>80</v>
      </c>
      <c r="G69" s="27">
        <v>1200</v>
      </c>
      <c r="H69" s="27">
        <v>1200</v>
      </c>
      <c r="I69" s="28">
        <f t="shared" ref="I69:I78" si="5">(H69-G69)</f>
        <v>0</v>
      </c>
      <c r="J69" s="312">
        <f t="shared" ref="J69:J78" si="6">(H69/G69*100)-100</f>
        <v>0</v>
      </c>
      <c r="K69" s="338" t="s">
        <v>128</v>
      </c>
      <c r="L69" s="349" t="s">
        <v>39</v>
      </c>
      <c r="M69" s="1108">
        <v>300000</v>
      </c>
      <c r="N69" s="37" t="s">
        <v>117</v>
      </c>
      <c r="O69" s="38" t="s">
        <v>97</v>
      </c>
      <c r="P69" s="23">
        <v>4</v>
      </c>
      <c r="Q69" s="38" t="s">
        <v>129</v>
      </c>
      <c r="R69" s="38"/>
      <c r="S69" s="250"/>
      <c r="T69" s="330"/>
      <c r="U69" s="330"/>
      <c r="V69" s="330"/>
      <c r="W69" s="330"/>
      <c r="X69" s="37" t="s">
        <v>19</v>
      </c>
      <c r="Y69" s="1168">
        <f>M69*P69</f>
        <v>1200000</v>
      </c>
    </row>
    <row r="70" spans="1:25" s="3" customFormat="1" ht="17.25" customHeight="1">
      <c r="A70" s="808"/>
      <c r="B70" s="48"/>
      <c r="C70" s="48"/>
      <c r="D70" s="247"/>
      <c r="E70" s="745" t="s">
        <v>204</v>
      </c>
      <c r="F70" s="247" t="s">
        <v>81</v>
      </c>
      <c r="G70" s="623">
        <v>1000</v>
      </c>
      <c r="H70" s="32">
        <v>1000</v>
      </c>
      <c r="I70" s="35">
        <f t="shared" si="5"/>
        <v>0</v>
      </c>
      <c r="J70" s="332">
        <f t="shared" si="6"/>
        <v>0</v>
      </c>
      <c r="K70" s="191" t="s">
        <v>128</v>
      </c>
      <c r="L70" s="348" t="s">
        <v>310</v>
      </c>
      <c r="M70" s="350">
        <v>1000000</v>
      </c>
      <c r="N70" s="21" t="s">
        <v>117</v>
      </c>
      <c r="O70" s="22" t="s">
        <v>97</v>
      </c>
      <c r="P70" s="14">
        <v>1</v>
      </c>
      <c r="Q70" s="59" t="s">
        <v>129</v>
      </c>
      <c r="R70" s="22"/>
      <c r="S70" s="43"/>
      <c r="T70" s="321"/>
      <c r="U70" s="321"/>
      <c r="V70" s="321"/>
      <c r="W70" s="321"/>
      <c r="X70" s="21" t="s">
        <v>19</v>
      </c>
      <c r="Y70" s="1167">
        <f>M70*P70</f>
        <v>1000000</v>
      </c>
    </row>
    <row r="71" spans="1:25" s="3" customFormat="1" ht="17.25" customHeight="1">
      <c r="A71" s="1606"/>
      <c r="B71" s="42"/>
      <c r="C71" s="743" t="s">
        <v>206</v>
      </c>
      <c r="D71" s="244" t="s">
        <v>36</v>
      </c>
      <c r="E71" s="2336" t="s">
        <v>18</v>
      </c>
      <c r="F71" s="2327"/>
      <c r="G71" s="1607">
        <f>SUM(G72:G73)</f>
        <v>0</v>
      </c>
      <c r="H71" s="27">
        <f>SUM(H72:H73)</f>
        <v>0</v>
      </c>
      <c r="I71" s="28">
        <f t="shared" si="5"/>
        <v>0</v>
      </c>
      <c r="J71" s="312">
        <v>0</v>
      </c>
      <c r="K71" s="338"/>
      <c r="L71" s="250"/>
      <c r="M71" s="325"/>
      <c r="N71" s="37"/>
      <c r="O71" s="38"/>
      <c r="P71" s="23"/>
      <c r="Q71" s="38"/>
      <c r="R71" s="38"/>
      <c r="S71" s="250"/>
      <c r="T71" s="330"/>
      <c r="U71" s="330"/>
      <c r="V71" s="330"/>
      <c r="W71" s="330"/>
      <c r="X71" s="37"/>
      <c r="Y71" s="806"/>
    </row>
    <row r="72" spans="1:25" s="3" customFormat="1" ht="17.25" customHeight="1">
      <c r="A72" s="803"/>
      <c r="B72" s="13"/>
      <c r="C72" s="52"/>
      <c r="D72" s="11" t="s">
        <v>299</v>
      </c>
      <c r="E72" s="748" t="s">
        <v>215</v>
      </c>
      <c r="F72" s="323" t="s">
        <v>761</v>
      </c>
      <c r="G72" s="27">
        <v>0</v>
      </c>
      <c r="H72" s="27">
        <v>0</v>
      </c>
      <c r="I72" s="28">
        <f t="shared" si="5"/>
        <v>0</v>
      </c>
      <c r="J72" s="346">
        <v>0</v>
      </c>
      <c r="K72" s="324" t="s">
        <v>128</v>
      </c>
      <c r="L72" s="348" t="s">
        <v>762</v>
      </c>
      <c r="M72" s="351"/>
      <c r="N72" s="21"/>
      <c r="O72" s="347"/>
      <c r="P72" s="293"/>
      <c r="Q72" s="295"/>
      <c r="R72" s="347"/>
      <c r="S72" s="336"/>
      <c r="T72" s="321"/>
      <c r="U72" s="321"/>
      <c r="V72" s="321"/>
      <c r="W72" s="321"/>
      <c r="X72" s="37" t="s">
        <v>19</v>
      </c>
      <c r="Y72" s="1167"/>
    </row>
    <row r="73" spans="1:25" s="66" customFormat="1" ht="17.25" customHeight="1">
      <c r="A73" s="803"/>
      <c r="B73" s="13"/>
      <c r="C73" s="52"/>
      <c r="D73" s="11" t="s">
        <v>300</v>
      </c>
      <c r="E73" s="743" t="s">
        <v>298</v>
      </c>
      <c r="F73" s="343"/>
      <c r="G73" s="30">
        <v>0</v>
      </c>
      <c r="H73" s="30">
        <v>0</v>
      </c>
      <c r="I73" s="33">
        <f t="shared" si="5"/>
        <v>0</v>
      </c>
      <c r="J73" s="346">
        <v>0</v>
      </c>
      <c r="K73" s="190" t="s">
        <v>106</v>
      </c>
      <c r="L73" s="186"/>
      <c r="M73" s="2"/>
      <c r="N73" s="10"/>
      <c r="O73" s="11"/>
      <c r="P73" s="181"/>
      <c r="Q73" s="11"/>
      <c r="R73" s="186"/>
      <c r="S73" s="9"/>
      <c r="T73" s="186"/>
      <c r="U73" s="186"/>
      <c r="V73" s="186"/>
      <c r="W73" s="186"/>
      <c r="X73" s="10"/>
      <c r="Y73" s="1167">
        <v>0</v>
      </c>
    </row>
    <row r="74" spans="1:25" s="1" customFormat="1" ht="17.25" customHeight="1">
      <c r="A74" s="809" t="s">
        <v>213</v>
      </c>
      <c r="B74" s="309" t="s">
        <v>40</v>
      </c>
      <c r="C74" s="309"/>
      <c r="D74" s="2337" t="s">
        <v>17</v>
      </c>
      <c r="E74" s="2338"/>
      <c r="F74" s="2339"/>
      <c r="G74" s="2112">
        <f>SUM(G75,G77,G79,G81,G85,G83,G87,G89,G91,G93,G101,G95,G97,G99)</f>
        <v>304910</v>
      </c>
      <c r="H74" s="2112">
        <f>SUM(H75,H77,H79,H81,H83,H85,H87,H89,H91,H93,H101,H95,H97,H99)</f>
        <v>319739</v>
      </c>
      <c r="I74" s="354">
        <f t="shared" si="5"/>
        <v>14829</v>
      </c>
      <c r="J74" s="355">
        <f t="shared" si="6"/>
        <v>4.8634023154373409</v>
      </c>
      <c r="K74" s="308"/>
      <c r="L74" s="308"/>
      <c r="M74" s="356"/>
      <c r="N74" s="342"/>
      <c r="O74" s="308"/>
      <c r="P74" s="308"/>
      <c r="Q74" s="357"/>
      <c r="R74" s="308"/>
      <c r="S74" s="357"/>
      <c r="T74" s="342"/>
      <c r="U74" s="342"/>
      <c r="V74" s="342"/>
      <c r="W74" s="342"/>
      <c r="X74" s="342"/>
      <c r="Y74" s="810"/>
    </row>
    <row r="75" spans="1:25" s="1" customFormat="1" ht="17.25" customHeight="1">
      <c r="A75" s="803"/>
      <c r="B75" s="13" t="s">
        <v>31</v>
      </c>
      <c r="C75" s="746" t="s">
        <v>203</v>
      </c>
      <c r="D75" s="244" t="s">
        <v>40</v>
      </c>
      <c r="E75" s="2326" t="s">
        <v>18</v>
      </c>
      <c r="F75" s="2327"/>
      <c r="G75" s="27">
        <f>SUM(G76:G76)</f>
        <v>117000</v>
      </c>
      <c r="H75" s="30">
        <f>SUM(H76:H76)</f>
        <v>117000</v>
      </c>
      <c r="I75" s="33">
        <f t="shared" si="5"/>
        <v>0</v>
      </c>
      <c r="J75" s="346">
        <f t="shared" si="6"/>
        <v>0</v>
      </c>
      <c r="K75" s="324"/>
      <c r="L75" s="349"/>
      <c r="M75" s="359"/>
      <c r="N75" s="37"/>
      <c r="O75" s="328"/>
      <c r="P75" s="326"/>
      <c r="Q75" s="327"/>
      <c r="R75" s="328"/>
      <c r="S75" s="329"/>
      <c r="T75" s="330"/>
      <c r="U75" s="330"/>
      <c r="V75" s="330"/>
      <c r="W75" s="330"/>
      <c r="X75" s="37"/>
      <c r="Y75" s="1168">
        <f>Y76</f>
        <v>117000000</v>
      </c>
    </row>
    <row r="76" spans="1:25" s="1" customFormat="1" ht="17.25" customHeight="1">
      <c r="A76" s="803"/>
      <c r="B76" s="13"/>
      <c r="C76" s="188"/>
      <c r="D76" s="246" t="s">
        <v>71</v>
      </c>
      <c r="E76" s="751" t="s">
        <v>203</v>
      </c>
      <c r="F76" s="247" t="s">
        <v>781</v>
      </c>
      <c r="G76" s="32">
        <v>117000</v>
      </c>
      <c r="H76" s="27">
        <f>Y76/1000</f>
        <v>117000</v>
      </c>
      <c r="I76" s="28">
        <f t="shared" si="5"/>
        <v>0</v>
      </c>
      <c r="J76" s="346">
        <f t="shared" si="6"/>
        <v>0</v>
      </c>
      <c r="K76" s="320" t="s">
        <v>128</v>
      </c>
      <c r="L76" s="210" t="s">
        <v>41</v>
      </c>
      <c r="M76" s="337">
        <v>9750000</v>
      </c>
      <c r="N76" s="21" t="s">
        <v>117</v>
      </c>
      <c r="O76" s="22" t="s">
        <v>97</v>
      </c>
      <c r="P76" s="293">
        <v>12</v>
      </c>
      <c r="Q76" s="90" t="s">
        <v>6</v>
      </c>
      <c r="R76" s="347"/>
      <c r="S76" s="336"/>
      <c r="T76" s="321"/>
      <c r="U76" s="321"/>
      <c r="V76" s="321"/>
      <c r="W76" s="321"/>
      <c r="X76" s="21" t="s">
        <v>19</v>
      </c>
      <c r="Y76" s="811">
        <f>M76*P76</f>
        <v>117000000</v>
      </c>
    </row>
    <row r="77" spans="1:25" ht="17.25" customHeight="1">
      <c r="A77" s="803"/>
      <c r="B77" s="13"/>
      <c r="C77" s="181"/>
      <c r="D77" s="246"/>
      <c r="E77" s="2326" t="s">
        <v>18</v>
      </c>
      <c r="F77" s="2327"/>
      <c r="G77" s="27">
        <f>G78</f>
        <v>60000</v>
      </c>
      <c r="H77" s="27">
        <f>Y77/1000</f>
        <v>60000</v>
      </c>
      <c r="I77" s="28">
        <f t="shared" si="5"/>
        <v>0</v>
      </c>
      <c r="J77" s="312">
        <f t="shared" si="6"/>
        <v>0</v>
      </c>
      <c r="K77" s="338"/>
      <c r="L77" s="349"/>
      <c r="M77" s="359"/>
      <c r="N77" s="37"/>
      <c r="O77" s="328"/>
      <c r="P77" s="326"/>
      <c r="Q77" s="327"/>
      <c r="R77" s="328"/>
      <c r="S77" s="329"/>
      <c r="T77" s="330"/>
      <c r="U77" s="330"/>
      <c r="V77" s="330"/>
      <c r="W77" s="330"/>
      <c r="X77" s="37"/>
      <c r="Y77" s="1168">
        <f>Y78</f>
        <v>60000000</v>
      </c>
    </row>
    <row r="78" spans="1:25" ht="15.75" customHeight="1">
      <c r="A78" s="803"/>
      <c r="B78" s="13"/>
      <c r="C78" s="181"/>
      <c r="D78" s="246"/>
      <c r="E78" s="746" t="s">
        <v>205</v>
      </c>
      <c r="F78" s="246" t="s">
        <v>782</v>
      </c>
      <c r="G78" s="31">
        <v>60000</v>
      </c>
      <c r="H78" s="27">
        <v>60000</v>
      </c>
      <c r="I78" s="28">
        <f t="shared" si="5"/>
        <v>0</v>
      </c>
      <c r="J78" s="344">
        <f t="shared" si="6"/>
        <v>0</v>
      </c>
      <c r="K78" s="320" t="s">
        <v>128</v>
      </c>
      <c r="L78" s="1" t="s">
        <v>294</v>
      </c>
      <c r="M78" s="2">
        <v>15000000</v>
      </c>
      <c r="N78" s="21" t="s">
        <v>117</v>
      </c>
      <c r="O78" s="22" t="s">
        <v>97</v>
      </c>
      <c r="P78" s="181">
        <v>4</v>
      </c>
      <c r="Q78" s="11" t="s">
        <v>6</v>
      </c>
      <c r="R78" s="186"/>
      <c r="S78" s="9"/>
      <c r="T78" s="186"/>
      <c r="U78" s="186"/>
      <c r="V78" s="186"/>
      <c r="W78" s="186"/>
      <c r="X78" s="21" t="s">
        <v>19</v>
      </c>
      <c r="Y78" s="812">
        <f>M78*P78</f>
        <v>60000000</v>
      </c>
    </row>
    <row r="79" spans="1:25" ht="17.25" customHeight="1">
      <c r="A79" s="803"/>
      <c r="B79" s="13"/>
      <c r="C79" s="181"/>
      <c r="D79" s="246"/>
      <c r="E79" s="2326" t="s">
        <v>18</v>
      </c>
      <c r="F79" s="2327"/>
      <c r="G79" s="27">
        <v>67000</v>
      </c>
      <c r="H79" s="27">
        <v>67000</v>
      </c>
      <c r="I79" s="28">
        <f t="shared" ref="I79:I84" si="7">(H79-G79)</f>
        <v>0</v>
      </c>
      <c r="J79" s="312">
        <f t="shared" ref="J79:J86" si="8">(H79/G79*100)-100</f>
        <v>0</v>
      </c>
      <c r="K79" s="338"/>
      <c r="L79" s="349"/>
      <c r="M79" s="359"/>
      <c r="N79" s="37"/>
      <c r="O79" s="328"/>
      <c r="P79" s="326"/>
      <c r="Q79" s="327"/>
      <c r="R79" s="328"/>
      <c r="S79" s="329"/>
      <c r="T79" s="330"/>
      <c r="U79" s="330"/>
      <c r="V79" s="330"/>
      <c r="W79" s="330"/>
      <c r="X79" s="37"/>
      <c r="Y79" s="1128">
        <f>Y80</f>
        <v>67000000</v>
      </c>
    </row>
    <row r="80" spans="1:25" ht="15.75" customHeight="1">
      <c r="A80" s="803"/>
      <c r="B80" s="13"/>
      <c r="C80" s="181"/>
      <c r="D80" s="246"/>
      <c r="E80" s="746" t="s">
        <v>204</v>
      </c>
      <c r="F80" s="246" t="s">
        <v>260</v>
      </c>
      <c r="G80" s="31">
        <v>67000</v>
      </c>
      <c r="H80" s="27">
        <v>67000</v>
      </c>
      <c r="I80" s="28">
        <f t="shared" si="7"/>
        <v>0</v>
      </c>
      <c r="J80" s="344">
        <f t="shared" si="8"/>
        <v>0</v>
      </c>
      <c r="K80" s="320" t="s">
        <v>106</v>
      </c>
      <c r="L80" s="186" t="s">
        <v>222</v>
      </c>
      <c r="M80" s="2">
        <v>67000000</v>
      </c>
      <c r="N80" s="21" t="s">
        <v>0</v>
      </c>
      <c r="O80" s="22" t="s">
        <v>97</v>
      </c>
      <c r="P80" s="181">
        <v>1</v>
      </c>
      <c r="Q80" s="11" t="s">
        <v>1</v>
      </c>
      <c r="R80" s="186"/>
      <c r="S80" s="9"/>
      <c r="T80" s="186"/>
      <c r="U80" s="186"/>
      <c r="V80" s="186"/>
      <c r="W80" s="186"/>
      <c r="X80" s="21" t="s">
        <v>19</v>
      </c>
      <c r="Y80" s="812">
        <f>M80*P80</f>
        <v>67000000</v>
      </c>
    </row>
    <row r="81" spans="1:25" ht="17.25" customHeight="1">
      <c r="A81" s="803"/>
      <c r="B81" s="13"/>
      <c r="C81" s="181"/>
      <c r="D81" s="246"/>
      <c r="E81" s="2326" t="s">
        <v>18</v>
      </c>
      <c r="F81" s="2327"/>
      <c r="G81" s="27">
        <v>26400</v>
      </c>
      <c r="H81" s="27">
        <f>Y81/1000</f>
        <v>26400</v>
      </c>
      <c r="I81" s="28">
        <f t="shared" si="7"/>
        <v>0</v>
      </c>
      <c r="J81" s="312">
        <f t="shared" si="8"/>
        <v>0</v>
      </c>
      <c r="K81" s="338"/>
      <c r="L81" s="349"/>
      <c r="M81" s="359"/>
      <c r="N81" s="37"/>
      <c r="O81" s="328"/>
      <c r="P81" s="326"/>
      <c r="Q81" s="327"/>
      <c r="R81" s="328"/>
      <c r="S81" s="329"/>
      <c r="T81" s="330"/>
      <c r="U81" s="330"/>
      <c r="V81" s="330"/>
      <c r="W81" s="330"/>
      <c r="X81" s="37"/>
      <c r="Y81" s="1168">
        <f>Y82</f>
        <v>26400000</v>
      </c>
    </row>
    <row r="82" spans="1:25" ht="15.75" customHeight="1">
      <c r="A82" s="803"/>
      <c r="B82" s="13"/>
      <c r="C82" s="181"/>
      <c r="D82" s="246"/>
      <c r="E82" s="746" t="s">
        <v>206</v>
      </c>
      <c r="F82" s="1200" t="s">
        <v>221</v>
      </c>
      <c r="G82" s="1656">
        <v>26400</v>
      </c>
      <c r="H82" s="1654">
        <f>Y82/1000</f>
        <v>26400</v>
      </c>
      <c r="I82" s="1657">
        <f t="shared" si="7"/>
        <v>0</v>
      </c>
      <c r="J82" s="1658">
        <f t="shared" si="8"/>
        <v>0</v>
      </c>
      <c r="K82" s="320" t="s">
        <v>106</v>
      </c>
      <c r="L82" s="186" t="s">
        <v>263</v>
      </c>
      <c r="M82" s="2">
        <v>2200000</v>
      </c>
      <c r="N82" s="21" t="s">
        <v>0</v>
      </c>
      <c r="O82" s="22" t="s">
        <v>97</v>
      </c>
      <c r="P82" s="181">
        <v>12</v>
      </c>
      <c r="Q82" s="11" t="s">
        <v>6</v>
      </c>
      <c r="R82" s="186"/>
      <c r="S82" s="9"/>
      <c r="T82" s="186"/>
      <c r="U82" s="186"/>
      <c r="V82" s="186"/>
      <c r="W82" s="186"/>
      <c r="X82" s="21" t="s">
        <v>19</v>
      </c>
      <c r="Y82" s="812">
        <f>M82*P82</f>
        <v>26400000</v>
      </c>
    </row>
    <row r="83" spans="1:25" ht="17.25" customHeight="1">
      <c r="A83" s="803"/>
      <c r="B83" s="13"/>
      <c r="C83" s="181"/>
      <c r="D83" s="246"/>
      <c r="E83" s="2326" t="s">
        <v>18</v>
      </c>
      <c r="F83" s="2327"/>
      <c r="G83" s="27">
        <f>G84</f>
        <v>0</v>
      </c>
      <c r="H83" s="27">
        <f>Y83/1000</f>
        <v>8229</v>
      </c>
      <c r="I83" s="28">
        <f t="shared" si="7"/>
        <v>8229</v>
      </c>
      <c r="J83" s="312">
        <v>0</v>
      </c>
      <c r="K83" s="338"/>
      <c r="L83" s="349"/>
      <c r="M83" s="359"/>
      <c r="N83" s="37"/>
      <c r="O83" s="328"/>
      <c r="P83" s="326"/>
      <c r="Q83" s="327"/>
      <c r="R83" s="328"/>
      <c r="S83" s="329"/>
      <c r="T83" s="330"/>
      <c r="U83" s="330"/>
      <c r="V83" s="330"/>
      <c r="W83" s="330"/>
      <c r="X83" s="37"/>
      <c r="Y83" s="1162">
        <f>Y84</f>
        <v>8229000</v>
      </c>
    </row>
    <row r="84" spans="1:25" ht="15.75" customHeight="1">
      <c r="A84" s="803"/>
      <c r="B84" s="13"/>
      <c r="C84" s="181"/>
      <c r="D84" s="246"/>
      <c r="E84" s="746" t="s">
        <v>207</v>
      </c>
      <c r="F84" s="246" t="s">
        <v>262</v>
      </c>
      <c r="G84" s="31">
        <v>0</v>
      </c>
      <c r="H84" s="27">
        <v>8229</v>
      </c>
      <c r="I84" s="28">
        <f t="shared" si="7"/>
        <v>8229</v>
      </c>
      <c r="J84" s="344">
        <v>0</v>
      </c>
      <c r="K84" s="320" t="s">
        <v>106</v>
      </c>
      <c r="L84" s="186" t="s">
        <v>280</v>
      </c>
      <c r="M84" s="2">
        <v>8229000</v>
      </c>
      <c r="N84" s="21" t="s">
        <v>0</v>
      </c>
      <c r="O84" s="22" t="s">
        <v>97</v>
      </c>
      <c r="P84" s="181">
        <v>1</v>
      </c>
      <c r="Q84" s="11" t="s">
        <v>1</v>
      </c>
      <c r="R84" s="186"/>
      <c r="S84" s="9"/>
      <c r="T84" s="186"/>
      <c r="U84" s="186"/>
      <c r="V84" s="186"/>
      <c r="W84" s="186"/>
      <c r="X84" s="21" t="s">
        <v>19</v>
      </c>
      <c r="Y84" s="812">
        <f>M84*P84</f>
        <v>8229000</v>
      </c>
    </row>
    <row r="85" spans="1:25" ht="15.75" customHeight="1">
      <c r="A85" s="803"/>
      <c r="B85" s="13"/>
      <c r="C85" s="181"/>
      <c r="D85" s="246"/>
      <c r="E85" s="2326" t="s">
        <v>18</v>
      </c>
      <c r="F85" s="2327"/>
      <c r="G85" s="27">
        <f>G86</f>
        <v>3600</v>
      </c>
      <c r="H85" s="27">
        <f>Y85/1000</f>
        <v>2200</v>
      </c>
      <c r="I85" s="28">
        <f t="shared" ref="I85:I105" si="9">(H85-G85)</f>
        <v>-1400</v>
      </c>
      <c r="J85" s="312">
        <v>0</v>
      </c>
      <c r="K85" s="324"/>
      <c r="L85" s="360"/>
      <c r="M85" s="738"/>
      <c r="N85" s="37"/>
      <c r="O85" s="38"/>
      <c r="P85" s="23"/>
      <c r="Q85" s="38"/>
      <c r="R85" s="360"/>
      <c r="S85" s="250"/>
      <c r="T85" s="360"/>
      <c r="U85" s="360"/>
      <c r="V85" s="360"/>
      <c r="W85" s="360"/>
      <c r="X85" s="37"/>
      <c r="Y85" s="1162">
        <f>Y86</f>
        <v>2200000</v>
      </c>
    </row>
    <row r="86" spans="1:25" ht="15.75" customHeight="1">
      <c r="A86" s="803"/>
      <c r="B86" s="13"/>
      <c r="C86" s="181"/>
      <c r="D86" s="246" t="s">
        <v>8</v>
      </c>
      <c r="E86" s="765" t="s">
        <v>208</v>
      </c>
      <c r="F86" s="1659" t="s">
        <v>261</v>
      </c>
      <c r="G86" s="1654">
        <v>3600</v>
      </c>
      <c r="H86" s="1654">
        <v>2200</v>
      </c>
      <c r="I86" s="1657">
        <f t="shared" si="9"/>
        <v>-1400</v>
      </c>
      <c r="J86" s="1655">
        <f t="shared" si="8"/>
        <v>-38.888888888888886</v>
      </c>
      <c r="K86" s="324" t="s">
        <v>106</v>
      </c>
      <c r="L86" s="360" t="s">
        <v>282</v>
      </c>
      <c r="M86" s="738">
        <v>2200000</v>
      </c>
      <c r="N86" s="37" t="s">
        <v>0</v>
      </c>
      <c r="O86" s="38" t="s">
        <v>97</v>
      </c>
      <c r="P86" s="23">
        <v>1</v>
      </c>
      <c r="Q86" s="38" t="s">
        <v>1</v>
      </c>
      <c r="R86" s="360"/>
      <c r="S86" s="250"/>
      <c r="T86" s="360"/>
      <c r="U86" s="360"/>
      <c r="V86" s="360"/>
      <c r="W86" s="360"/>
      <c r="X86" s="37" t="s">
        <v>19</v>
      </c>
      <c r="Y86" s="813">
        <f>M86*P86</f>
        <v>2200000</v>
      </c>
    </row>
    <row r="87" spans="1:25" ht="17.25" customHeight="1">
      <c r="A87" s="803"/>
      <c r="B87" s="13"/>
      <c r="C87" s="181"/>
      <c r="D87" s="246"/>
      <c r="E87" s="2326" t="s">
        <v>18</v>
      </c>
      <c r="F87" s="2327"/>
      <c r="G87" s="27">
        <f>G88</f>
        <v>1000</v>
      </c>
      <c r="H87" s="27">
        <v>1000</v>
      </c>
      <c r="I87" s="28">
        <f t="shared" si="9"/>
        <v>0</v>
      </c>
      <c r="J87" s="344">
        <v>0</v>
      </c>
      <c r="K87" s="338"/>
      <c r="L87" s="349"/>
      <c r="M87" s="359"/>
      <c r="N87" s="37"/>
      <c r="O87" s="328"/>
      <c r="P87" s="326"/>
      <c r="Q87" s="327"/>
      <c r="R87" s="328"/>
      <c r="S87" s="329"/>
      <c r="T87" s="330"/>
      <c r="U87" s="330"/>
      <c r="V87" s="330"/>
      <c r="W87" s="330"/>
      <c r="X87" s="37"/>
      <c r="Y87" s="1162">
        <f>Y88</f>
        <v>1000000</v>
      </c>
    </row>
    <row r="88" spans="1:25" ht="15.75" customHeight="1">
      <c r="A88" s="803"/>
      <c r="B88" s="13"/>
      <c r="C88" s="181"/>
      <c r="D88" s="246"/>
      <c r="E88" s="746" t="s">
        <v>394</v>
      </c>
      <c r="F88" s="1200" t="s">
        <v>396</v>
      </c>
      <c r="G88" s="1656">
        <v>1000</v>
      </c>
      <c r="H88" s="1654">
        <v>1000</v>
      </c>
      <c r="I88" s="1657">
        <f t="shared" si="9"/>
        <v>0</v>
      </c>
      <c r="J88" s="1655">
        <v>0</v>
      </c>
      <c r="K88" s="320" t="s">
        <v>106</v>
      </c>
      <c r="L88" s="186" t="s">
        <v>280</v>
      </c>
      <c r="M88" s="2">
        <v>1000000</v>
      </c>
      <c r="N88" s="21" t="s">
        <v>0</v>
      </c>
      <c r="O88" s="22" t="s">
        <v>97</v>
      </c>
      <c r="P88" s="181">
        <v>1</v>
      </c>
      <c r="Q88" s="11" t="s">
        <v>1</v>
      </c>
      <c r="R88" s="186"/>
      <c r="S88" s="9"/>
      <c r="T88" s="186"/>
      <c r="U88" s="186"/>
      <c r="V88" s="186"/>
      <c r="W88" s="186"/>
      <c r="X88" s="21" t="s">
        <v>19</v>
      </c>
      <c r="Y88" s="812">
        <f>M88*P88</f>
        <v>1000000</v>
      </c>
    </row>
    <row r="89" spans="1:25" ht="15.75" customHeight="1">
      <c r="A89" s="803"/>
      <c r="B89" s="13"/>
      <c r="C89" s="181"/>
      <c r="D89" s="246"/>
      <c r="E89" s="2326" t="s">
        <v>18</v>
      </c>
      <c r="F89" s="2327"/>
      <c r="G89" s="27">
        <f>G90</f>
        <v>3450</v>
      </c>
      <c r="H89" s="27">
        <v>3450</v>
      </c>
      <c r="I89" s="28">
        <f t="shared" si="9"/>
        <v>0</v>
      </c>
      <c r="J89" s="312">
        <v>100</v>
      </c>
      <c r="K89" s="324"/>
      <c r="L89" s="360"/>
      <c r="M89" s="738"/>
      <c r="N89" s="37"/>
      <c r="O89" s="38"/>
      <c r="P89" s="23"/>
      <c r="Q89" s="38"/>
      <c r="R89" s="360"/>
      <c r="S89" s="250"/>
      <c r="T89" s="360"/>
      <c r="U89" s="360"/>
      <c r="V89" s="360"/>
      <c r="W89" s="360"/>
      <c r="X89" s="37"/>
      <c r="Y89" s="1162">
        <f>Y90</f>
        <v>3450000</v>
      </c>
    </row>
    <row r="90" spans="1:25" ht="15.75" customHeight="1">
      <c r="A90" s="803"/>
      <c r="B90" s="13"/>
      <c r="C90" s="181"/>
      <c r="D90" s="246" t="s">
        <v>8</v>
      </c>
      <c r="E90" s="765" t="s">
        <v>395</v>
      </c>
      <c r="F90" s="1659" t="s">
        <v>397</v>
      </c>
      <c r="G90" s="1654">
        <v>3450</v>
      </c>
      <c r="H90" s="1654">
        <v>3450</v>
      </c>
      <c r="I90" s="1657">
        <f t="shared" si="9"/>
        <v>0</v>
      </c>
      <c r="J90" s="1655">
        <v>100</v>
      </c>
      <c r="K90" s="324" t="s">
        <v>106</v>
      </c>
      <c r="L90" s="360" t="s">
        <v>770</v>
      </c>
      <c r="M90" s="738">
        <v>3450000</v>
      </c>
      <c r="N90" s="37" t="s">
        <v>0</v>
      </c>
      <c r="O90" s="38" t="s">
        <v>97</v>
      </c>
      <c r="P90" s="23">
        <v>1</v>
      </c>
      <c r="Q90" s="38" t="s">
        <v>1</v>
      </c>
      <c r="R90" s="360"/>
      <c r="S90" s="250"/>
      <c r="T90" s="360"/>
      <c r="U90" s="360"/>
      <c r="V90" s="360"/>
      <c r="W90" s="360"/>
      <c r="X90" s="37" t="s">
        <v>19</v>
      </c>
      <c r="Y90" s="813">
        <f>M90*P90</f>
        <v>3450000</v>
      </c>
    </row>
    <row r="91" spans="1:25" ht="17.25" customHeight="1">
      <c r="A91" s="803"/>
      <c r="B91" s="13"/>
      <c r="C91" s="181"/>
      <c r="D91" s="246"/>
      <c r="E91" s="2326" t="s">
        <v>18</v>
      </c>
      <c r="F91" s="2327"/>
      <c r="G91" s="27">
        <f>G92</f>
        <v>7500</v>
      </c>
      <c r="H91" s="27">
        <v>7500</v>
      </c>
      <c r="I91" s="28">
        <f t="shared" si="9"/>
        <v>0</v>
      </c>
      <c r="J91" s="344">
        <v>100</v>
      </c>
      <c r="K91" s="338"/>
      <c r="L91" s="349"/>
      <c r="M91" s="359"/>
      <c r="N91" s="37"/>
      <c r="O91" s="328"/>
      <c r="P91" s="326"/>
      <c r="Q91" s="327"/>
      <c r="R91" s="328"/>
      <c r="S91" s="329"/>
      <c r="T91" s="330"/>
      <c r="U91" s="330"/>
      <c r="V91" s="330"/>
      <c r="W91" s="330"/>
      <c r="X91" s="37"/>
      <c r="Y91" s="1162">
        <f>Y92</f>
        <v>7500000</v>
      </c>
    </row>
    <row r="92" spans="1:25" ht="15.75" customHeight="1">
      <c r="A92" s="803"/>
      <c r="B92" s="13"/>
      <c r="C92" s="181"/>
      <c r="D92" s="246"/>
      <c r="E92" s="746" t="s">
        <v>407</v>
      </c>
      <c r="F92" s="1200" t="s">
        <v>409</v>
      </c>
      <c r="G92" s="1656">
        <v>7500</v>
      </c>
      <c r="H92" s="1654">
        <v>7500</v>
      </c>
      <c r="I92" s="1657">
        <f t="shared" si="9"/>
        <v>0</v>
      </c>
      <c r="J92" s="1655">
        <v>100</v>
      </c>
      <c r="K92" s="320" t="s">
        <v>106</v>
      </c>
      <c r="L92" s="186" t="s">
        <v>411</v>
      </c>
      <c r="M92" s="2">
        <v>7500000</v>
      </c>
      <c r="N92" s="21" t="s">
        <v>0</v>
      </c>
      <c r="O92" s="22" t="s">
        <v>97</v>
      </c>
      <c r="P92" s="181">
        <v>1</v>
      </c>
      <c r="Q92" s="11" t="s">
        <v>1</v>
      </c>
      <c r="R92" s="186"/>
      <c r="S92" s="9"/>
      <c r="T92" s="186"/>
      <c r="U92" s="186"/>
      <c r="V92" s="186"/>
      <c r="W92" s="186"/>
      <c r="X92" s="21" t="s">
        <v>19</v>
      </c>
      <c r="Y92" s="812">
        <f>M92*P92</f>
        <v>7500000</v>
      </c>
    </row>
    <row r="93" spans="1:25" ht="17.25" customHeight="1">
      <c r="A93" s="803"/>
      <c r="B93" s="13"/>
      <c r="C93" s="181"/>
      <c r="D93" s="246"/>
      <c r="E93" s="2326" t="s">
        <v>18</v>
      </c>
      <c r="F93" s="2327"/>
      <c r="G93" s="27">
        <f>G94</f>
        <v>0</v>
      </c>
      <c r="H93" s="27">
        <v>0</v>
      </c>
      <c r="I93" s="28">
        <f t="shared" si="9"/>
        <v>0</v>
      </c>
      <c r="J93" s="344">
        <v>0</v>
      </c>
      <c r="K93" s="338"/>
      <c r="L93" s="349"/>
      <c r="M93" s="359"/>
      <c r="N93" s="37"/>
      <c r="O93" s="328"/>
      <c r="P93" s="326"/>
      <c r="Q93" s="327"/>
      <c r="R93" s="328"/>
      <c r="S93" s="329"/>
      <c r="T93" s="330"/>
      <c r="U93" s="330"/>
      <c r="V93" s="330"/>
      <c r="W93" s="330"/>
      <c r="X93" s="37"/>
      <c r="Y93" s="1162">
        <f>Y94</f>
        <v>0</v>
      </c>
    </row>
    <row r="94" spans="1:25" ht="15.75" customHeight="1">
      <c r="A94" s="803"/>
      <c r="B94" s="13"/>
      <c r="C94" s="181"/>
      <c r="D94" s="246"/>
      <c r="E94" s="746" t="s">
        <v>408</v>
      </c>
      <c r="F94" s="1200" t="s">
        <v>410</v>
      </c>
      <c r="G94" s="1656">
        <v>0</v>
      </c>
      <c r="H94" s="1654"/>
      <c r="I94" s="1657">
        <f t="shared" si="9"/>
        <v>0</v>
      </c>
      <c r="J94" s="1655">
        <v>0</v>
      </c>
      <c r="K94" s="320" t="s">
        <v>106</v>
      </c>
      <c r="L94" s="186" t="s">
        <v>412</v>
      </c>
      <c r="M94" s="2">
        <v>0</v>
      </c>
      <c r="N94" s="21" t="s">
        <v>0</v>
      </c>
      <c r="O94" s="22" t="s">
        <v>97</v>
      </c>
      <c r="P94" s="181">
        <v>1</v>
      </c>
      <c r="Q94" s="11" t="s">
        <v>1</v>
      </c>
      <c r="R94" s="186"/>
      <c r="S94" s="9"/>
      <c r="T94" s="186"/>
      <c r="U94" s="186"/>
      <c r="V94" s="186"/>
      <c r="W94" s="186"/>
      <c r="X94" s="21" t="s">
        <v>19</v>
      </c>
      <c r="Y94" s="812">
        <f>M94*P94</f>
        <v>0</v>
      </c>
    </row>
    <row r="95" spans="1:25" ht="15.75" customHeight="1">
      <c r="A95" s="803"/>
      <c r="B95" s="13"/>
      <c r="C95" s="181"/>
      <c r="D95" s="246"/>
      <c r="E95" s="2326" t="s">
        <v>18</v>
      </c>
      <c r="F95" s="2327"/>
      <c r="G95" s="27">
        <v>0</v>
      </c>
      <c r="H95" s="27">
        <v>0</v>
      </c>
      <c r="I95" s="28">
        <f t="shared" si="9"/>
        <v>0</v>
      </c>
      <c r="J95" s="312">
        <v>0</v>
      </c>
      <c r="K95" s="324"/>
      <c r="L95" s="360"/>
      <c r="M95" s="738"/>
      <c r="N95" s="37"/>
      <c r="O95" s="38"/>
      <c r="P95" s="23"/>
      <c r="Q95" s="38"/>
      <c r="R95" s="360"/>
      <c r="S95" s="250"/>
      <c r="T95" s="360"/>
      <c r="U95" s="360"/>
      <c r="V95" s="360"/>
      <c r="W95" s="360"/>
      <c r="X95" s="37"/>
      <c r="Y95" s="1162">
        <f>Y96</f>
        <v>0</v>
      </c>
    </row>
    <row r="96" spans="1:25" ht="15.75" customHeight="1">
      <c r="A96" s="803"/>
      <c r="B96" s="13"/>
      <c r="C96" s="181"/>
      <c r="D96" s="246" t="s">
        <v>8</v>
      </c>
      <c r="E96" s="765" t="s">
        <v>306</v>
      </c>
      <c r="F96" s="1667" t="s">
        <v>413</v>
      </c>
      <c r="G96" s="1654">
        <v>0</v>
      </c>
      <c r="H96" s="1654">
        <v>0</v>
      </c>
      <c r="I96" s="1657">
        <f t="shared" si="9"/>
        <v>0</v>
      </c>
      <c r="J96" s="1655">
        <v>0</v>
      </c>
      <c r="K96" s="324" t="s">
        <v>106</v>
      </c>
      <c r="L96" s="360" t="s">
        <v>414</v>
      </c>
      <c r="M96" s="738">
        <v>0</v>
      </c>
      <c r="N96" s="37" t="s">
        <v>0</v>
      </c>
      <c r="O96" s="38" t="s">
        <v>97</v>
      </c>
      <c r="P96" s="23">
        <v>1</v>
      </c>
      <c r="Q96" s="38" t="s">
        <v>1</v>
      </c>
      <c r="R96" s="360"/>
      <c r="S96" s="250"/>
      <c r="T96" s="360"/>
      <c r="U96" s="360"/>
      <c r="V96" s="360"/>
      <c r="W96" s="360"/>
      <c r="X96" s="37" t="s">
        <v>19</v>
      </c>
      <c r="Y96" s="813">
        <f>M96*P96</f>
        <v>0</v>
      </c>
    </row>
    <row r="97" spans="1:25" s="2017" customFormat="1" ht="15.75" customHeight="1">
      <c r="A97" s="808"/>
      <c r="B97" s="289"/>
      <c r="C97" s="14"/>
      <c r="D97" s="247"/>
      <c r="E97" s="2326" t="s">
        <v>18</v>
      </c>
      <c r="F97" s="2327"/>
      <c r="G97" s="27">
        <v>6960</v>
      </c>
      <c r="H97" s="27">
        <v>6960</v>
      </c>
      <c r="I97" s="28">
        <f t="shared" si="9"/>
        <v>0</v>
      </c>
      <c r="J97" s="312">
        <v>100</v>
      </c>
      <c r="K97" s="324"/>
      <c r="L97" s="360"/>
      <c r="M97" s="738"/>
      <c r="N97" s="37"/>
      <c r="O97" s="38"/>
      <c r="P97" s="23"/>
      <c r="Q97" s="38"/>
      <c r="R97" s="360"/>
      <c r="S97" s="250"/>
      <c r="T97" s="360"/>
      <c r="U97" s="360"/>
      <c r="V97" s="360"/>
      <c r="W97" s="360"/>
      <c r="X97" s="37"/>
      <c r="Y97" s="1162">
        <f>Y98</f>
        <v>6960000</v>
      </c>
    </row>
    <row r="98" spans="1:25" s="2017" customFormat="1" ht="15.75" customHeight="1">
      <c r="A98" s="803"/>
      <c r="B98" s="13"/>
      <c r="C98" s="181"/>
      <c r="D98" s="246"/>
      <c r="E98" s="765" t="s">
        <v>771</v>
      </c>
      <c r="F98" s="1667" t="s">
        <v>774</v>
      </c>
      <c r="G98" s="1654">
        <v>6960</v>
      </c>
      <c r="H98" s="1654">
        <v>6960</v>
      </c>
      <c r="I98" s="1657">
        <f t="shared" si="9"/>
        <v>0</v>
      </c>
      <c r="J98" s="1655">
        <v>100</v>
      </c>
      <c r="K98" s="324" t="s">
        <v>106</v>
      </c>
      <c r="L98" s="360" t="s">
        <v>775</v>
      </c>
      <c r="M98" s="738">
        <v>6960000</v>
      </c>
      <c r="N98" s="37" t="s">
        <v>0</v>
      </c>
      <c r="O98" s="38" t="s">
        <v>97</v>
      </c>
      <c r="P98" s="23">
        <v>1</v>
      </c>
      <c r="Q98" s="38" t="s">
        <v>1</v>
      </c>
      <c r="R98" s="360"/>
      <c r="S98" s="250"/>
      <c r="T98" s="360"/>
      <c r="U98" s="360"/>
      <c r="V98" s="360"/>
      <c r="W98" s="360"/>
      <c r="X98" s="37" t="s">
        <v>19</v>
      </c>
      <c r="Y98" s="813">
        <f>M98*P98</f>
        <v>6960000</v>
      </c>
    </row>
    <row r="99" spans="1:25" s="2017" customFormat="1" ht="15.75" customHeight="1">
      <c r="A99" s="803"/>
      <c r="B99" s="13"/>
      <c r="C99" s="181"/>
      <c r="D99" s="246"/>
      <c r="E99" s="2326" t="s">
        <v>18</v>
      </c>
      <c r="F99" s="2327"/>
      <c r="G99" s="27">
        <v>2000</v>
      </c>
      <c r="H99" s="27">
        <v>10000</v>
      </c>
      <c r="I99" s="28">
        <f t="shared" si="9"/>
        <v>8000</v>
      </c>
      <c r="J99" s="312">
        <v>100</v>
      </c>
      <c r="K99" s="324"/>
      <c r="L99" s="360"/>
      <c r="M99" s="738"/>
      <c r="N99" s="37"/>
      <c r="O99" s="38"/>
      <c r="P99" s="23"/>
      <c r="Q99" s="38"/>
      <c r="R99" s="360"/>
      <c r="S99" s="250"/>
      <c r="T99" s="360"/>
      <c r="U99" s="360"/>
      <c r="V99" s="360"/>
      <c r="W99" s="360"/>
      <c r="X99" s="37"/>
      <c r="Y99" s="1162">
        <f>Y100</f>
        <v>10000000</v>
      </c>
    </row>
    <row r="100" spans="1:25" s="2017" customFormat="1" ht="15.75" customHeight="1">
      <c r="A100" s="803"/>
      <c r="B100" s="13"/>
      <c r="C100" s="181"/>
      <c r="D100" s="246"/>
      <c r="E100" s="765" t="s">
        <v>772</v>
      </c>
      <c r="F100" s="1667" t="s">
        <v>776</v>
      </c>
      <c r="G100" s="1654">
        <v>2000</v>
      </c>
      <c r="H100" s="1654">
        <v>10000</v>
      </c>
      <c r="I100" s="1657">
        <f t="shared" si="9"/>
        <v>8000</v>
      </c>
      <c r="J100" s="1655">
        <v>100</v>
      </c>
      <c r="K100" s="324" t="s">
        <v>106</v>
      </c>
      <c r="L100" s="360" t="s">
        <v>777</v>
      </c>
      <c r="M100" s="738">
        <v>10000000</v>
      </c>
      <c r="N100" s="37" t="s">
        <v>0</v>
      </c>
      <c r="O100" s="38" t="s">
        <v>97</v>
      </c>
      <c r="P100" s="23">
        <v>1</v>
      </c>
      <c r="Q100" s="38" t="s">
        <v>1</v>
      </c>
      <c r="R100" s="360"/>
      <c r="S100" s="250"/>
      <c r="T100" s="360"/>
      <c r="U100" s="360"/>
      <c r="V100" s="360"/>
      <c r="W100" s="360"/>
      <c r="X100" s="37" t="s">
        <v>19</v>
      </c>
      <c r="Y100" s="813">
        <f>M100*P100</f>
        <v>10000000</v>
      </c>
    </row>
    <row r="101" spans="1:25" ht="15.75" customHeight="1">
      <c r="A101" s="808"/>
      <c r="B101" s="289"/>
      <c r="C101" s="14"/>
      <c r="D101" s="247"/>
      <c r="E101" s="2326" t="s">
        <v>18</v>
      </c>
      <c r="F101" s="2327"/>
      <c r="G101" s="27">
        <v>10000</v>
      </c>
      <c r="H101" s="27">
        <v>10000</v>
      </c>
      <c r="I101" s="28">
        <f t="shared" si="9"/>
        <v>0</v>
      </c>
      <c r="J101" s="312">
        <v>100</v>
      </c>
      <c r="K101" s="324"/>
      <c r="L101" s="360"/>
      <c r="M101" s="738"/>
      <c r="N101" s="37"/>
      <c r="O101" s="38"/>
      <c r="P101" s="23"/>
      <c r="Q101" s="38"/>
      <c r="R101" s="360"/>
      <c r="S101" s="250"/>
      <c r="T101" s="360"/>
      <c r="U101" s="360"/>
      <c r="V101" s="360"/>
      <c r="W101" s="360"/>
      <c r="X101" s="37"/>
      <c r="Y101" s="1162">
        <f>Y102</f>
        <v>10000000</v>
      </c>
    </row>
    <row r="102" spans="1:25" ht="15.75" customHeight="1">
      <c r="A102" s="803"/>
      <c r="B102" s="13"/>
      <c r="C102" s="181"/>
      <c r="D102" s="246" t="s">
        <v>8</v>
      </c>
      <c r="E102" s="1961" t="s">
        <v>773</v>
      </c>
      <c r="F102" s="1962" t="s">
        <v>745</v>
      </c>
      <c r="G102" s="1702">
        <v>10000</v>
      </c>
      <c r="H102" s="1702">
        <v>10000</v>
      </c>
      <c r="I102" s="1652">
        <f t="shared" si="9"/>
        <v>0</v>
      </c>
      <c r="J102" s="1653">
        <v>100</v>
      </c>
      <c r="K102" s="320" t="s">
        <v>106</v>
      </c>
      <c r="L102" s="210" t="s">
        <v>745</v>
      </c>
      <c r="M102" s="147">
        <v>10000000</v>
      </c>
      <c r="N102" s="21" t="s">
        <v>0</v>
      </c>
      <c r="O102" s="22" t="s">
        <v>97</v>
      </c>
      <c r="P102" s="14">
        <v>1</v>
      </c>
      <c r="Q102" s="22" t="s">
        <v>1</v>
      </c>
      <c r="R102" s="210"/>
      <c r="S102" s="43"/>
      <c r="T102" s="210"/>
      <c r="U102" s="210"/>
      <c r="V102" s="210"/>
      <c r="W102" s="210"/>
      <c r="X102" s="21" t="s">
        <v>19</v>
      </c>
      <c r="Y102" s="1963">
        <f>M102*P102</f>
        <v>10000000</v>
      </c>
    </row>
    <row r="103" spans="1:25">
      <c r="A103" s="809" t="s">
        <v>206</v>
      </c>
      <c r="B103" s="309" t="s">
        <v>25</v>
      </c>
      <c r="C103" s="309"/>
      <c r="D103" s="2337" t="s">
        <v>17</v>
      </c>
      <c r="E103" s="2338"/>
      <c r="F103" s="2339"/>
      <c r="G103" s="353">
        <f>SUM(G104)</f>
        <v>40000</v>
      </c>
      <c r="H103" s="353">
        <f>SUM(H104)</f>
        <v>48000</v>
      </c>
      <c r="I103" s="28">
        <f t="shared" si="9"/>
        <v>8000</v>
      </c>
      <c r="J103" s="355">
        <f t="shared" ref="J103:J111" si="10">(H103/G103*100)-100</f>
        <v>20</v>
      </c>
      <c r="K103" s="334"/>
      <c r="L103" s="307"/>
      <c r="M103" s="361"/>
      <c r="N103" s="362"/>
      <c r="O103" s="307"/>
      <c r="P103" s="307"/>
      <c r="Q103" s="335"/>
      <c r="R103" s="307"/>
      <c r="S103" s="335"/>
      <c r="T103" s="362"/>
      <c r="U103" s="362"/>
      <c r="V103" s="362"/>
      <c r="W103" s="362"/>
      <c r="X103" s="362"/>
      <c r="Y103" s="814"/>
    </row>
    <row r="104" spans="1:25">
      <c r="A104" s="803"/>
      <c r="B104" s="52"/>
      <c r="C104" s="744" t="s">
        <v>203</v>
      </c>
      <c r="D104" s="244" t="s">
        <v>25</v>
      </c>
      <c r="E104" s="2332" t="s">
        <v>18</v>
      </c>
      <c r="F104" s="2355"/>
      <c r="G104" s="363">
        <f>SUM(G105)</f>
        <v>40000</v>
      </c>
      <c r="H104" s="363">
        <f>SUM(H105)</f>
        <v>48000</v>
      </c>
      <c r="I104" s="33">
        <f t="shared" si="9"/>
        <v>8000</v>
      </c>
      <c r="J104" s="364">
        <f t="shared" si="10"/>
        <v>20</v>
      </c>
      <c r="K104" s="188"/>
      <c r="L104" s="181"/>
      <c r="M104" s="365"/>
      <c r="N104" s="10"/>
      <c r="O104" s="181"/>
      <c r="P104" s="181"/>
      <c r="Q104" s="11"/>
      <c r="R104" s="181"/>
      <c r="S104" s="11"/>
      <c r="T104" s="10"/>
      <c r="U104" s="10"/>
      <c r="V104" s="10"/>
      <c r="W104" s="10"/>
      <c r="X104" s="10"/>
      <c r="Y104" s="815"/>
    </row>
    <row r="105" spans="1:25">
      <c r="A105" s="803"/>
      <c r="B105" s="52"/>
      <c r="C105" s="52"/>
      <c r="D105" s="366"/>
      <c r="E105" s="742" t="s">
        <v>215</v>
      </c>
      <c r="F105" s="1199" t="s">
        <v>82</v>
      </c>
      <c r="G105" s="1668">
        <v>40000</v>
      </c>
      <c r="H105" s="1669">
        <v>48000</v>
      </c>
      <c r="I105" s="1670">
        <f t="shared" si="9"/>
        <v>8000</v>
      </c>
      <c r="J105" s="1650">
        <f>(H105/G105*100)-100</f>
        <v>20</v>
      </c>
      <c r="K105" s="182"/>
      <c r="L105" s="182"/>
      <c r="M105" s="368"/>
      <c r="N105" s="18"/>
      <c r="O105" s="182"/>
      <c r="P105" s="182"/>
      <c r="Q105" s="19"/>
      <c r="R105" s="182"/>
      <c r="S105" s="19"/>
      <c r="T105" s="18"/>
      <c r="U105" s="18"/>
      <c r="V105" s="18"/>
      <c r="W105" s="18"/>
      <c r="X105" s="18"/>
      <c r="Y105" s="1170">
        <f>SUM(Y106:Y106)</f>
        <v>48000000</v>
      </c>
    </row>
    <row r="106" spans="1:25">
      <c r="A106" s="808"/>
      <c r="B106" s="48"/>
      <c r="C106" s="48"/>
      <c r="D106" s="1083"/>
      <c r="E106" s="578"/>
      <c r="F106" s="48"/>
      <c r="G106" s="614"/>
      <c r="H106" s="1084"/>
      <c r="I106" s="1044"/>
      <c r="J106" s="1085"/>
      <c r="K106" s="14" t="s">
        <v>128</v>
      </c>
      <c r="L106" s="597" t="s">
        <v>309</v>
      </c>
      <c r="M106" s="598">
        <v>12000000</v>
      </c>
      <c r="N106" s="21" t="s">
        <v>117</v>
      </c>
      <c r="O106" s="22" t="s">
        <v>97</v>
      </c>
      <c r="P106" s="14">
        <v>4</v>
      </c>
      <c r="Q106" s="22" t="s">
        <v>129</v>
      </c>
      <c r="R106" s="14"/>
      <c r="S106" s="22"/>
      <c r="T106" s="21"/>
      <c r="U106" s="21"/>
      <c r="V106" s="21"/>
      <c r="W106" s="21"/>
      <c r="X106" s="21" t="s">
        <v>19</v>
      </c>
      <c r="Y106" s="1086">
        <f>M106*P106</f>
        <v>48000000</v>
      </c>
    </row>
    <row r="107" spans="1:25">
      <c r="A107" s="809" t="s">
        <v>207</v>
      </c>
      <c r="B107" s="309" t="s">
        <v>26</v>
      </c>
      <c r="C107" s="309"/>
      <c r="D107" s="2337" t="s">
        <v>17</v>
      </c>
      <c r="E107" s="2338"/>
      <c r="F107" s="2339"/>
      <c r="G107" s="353">
        <f>SUM(G108)</f>
        <v>191738</v>
      </c>
      <c r="H107" s="353">
        <v>191738</v>
      </c>
      <c r="I107" s="354">
        <f t="shared" ref="I107:I115" si="11">(H107-G107)</f>
        <v>0</v>
      </c>
      <c r="J107" s="355">
        <f t="shared" si="10"/>
        <v>0</v>
      </c>
      <c r="K107" s="1938"/>
      <c r="L107" s="307"/>
      <c r="M107" s="361"/>
      <c r="N107" s="362"/>
      <c r="O107" s="307"/>
      <c r="P107" s="307"/>
      <c r="Q107" s="335"/>
      <c r="R107" s="307"/>
      <c r="S107" s="335"/>
      <c r="T107" s="362"/>
      <c r="U107" s="362"/>
      <c r="V107" s="362"/>
      <c r="W107" s="362"/>
      <c r="X107" s="362"/>
      <c r="Y107" s="814"/>
    </row>
    <row r="108" spans="1:25">
      <c r="A108" s="803"/>
      <c r="B108" s="13"/>
      <c r="C108" s="744" t="s">
        <v>203</v>
      </c>
      <c r="D108" s="343" t="s">
        <v>42</v>
      </c>
      <c r="E108" s="2336" t="s">
        <v>18</v>
      </c>
      <c r="F108" s="2327"/>
      <c r="G108" s="363">
        <f>SUM(G109)</f>
        <v>191738</v>
      </c>
      <c r="H108" s="363">
        <f>H109</f>
        <v>191738</v>
      </c>
      <c r="I108" s="371">
        <f t="shared" si="11"/>
        <v>0</v>
      </c>
      <c r="J108" s="372">
        <f t="shared" si="10"/>
        <v>0</v>
      </c>
      <c r="K108" s="352"/>
      <c r="L108" s="23"/>
      <c r="M108" s="373"/>
      <c r="N108" s="37"/>
      <c r="O108" s="23"/>
      <c r="P108" s="23"/>
      <c r="Q108" s="38"/>
      <c r="R108" s="23"/>
      <c r="S108" s="38"/>
      <c r="T108" s="37"/>
      <c r="U108" s="37"/>
      <c r="V108" s="37"/>
      <c r="W108" s="37"/>
      <c r="X108" s="37"/>
      <c r="Y108" s="814"/>
    </row>
    <row r="109" spans="1:25">
      <c r="A109" s="808"/>
      <c r="B109" s="48"/>
      <c r="C109" s="48"/>
      <c r="D109" s="595" t="s">
        <v>26</v>
      </c>
      <c r="E109" s="747" t="s">
        <v>203</v>
      </c>
      <c r="F109" s="1625" t="s">
        <v>83</v>
      </c>
      <c r="G109" s="363">
        <v>191738</v>
      </c>
      <c r="H109" s="27">
        <v>191738</v>
      </c>
      <c r="I109" s="371">
        <f t="shared" si="11"/>
        <v>0</v>
      </c>
      <c r="J109" s="372">
        <f t="shared" si="10"/>
        <v>0</v>
      </c>
      <c r="K109" s="14" t="s">
        <v>128</v>
      </c>
      <c r="L109" s="597" t="s">
        <v>43</v>
      </c>
      <c r="M109" s="598"/>
      <c r="N109" s="21"/>
      <c r="O109" s="14"/>
      <c r="P109" s="14"/>
      <c r="Q109" s="22"/>
      <c r="R109" s="14"/>
      <c r="S109" s="22"/>
      <c r="T109" s="21"/>
      <c r="U109" s="21"/>
      <c r="V109" s="21"/>
      <c r="W109" s="21"/>
      <c r="X109" s="21" t="s">
        <v>19</v>
      </c>
      <c r="Y109" s="1171">
        <v>191738000</v>
      </c>
    </row>
    <row r="110" spans="1:25">
      <c r="A110" s="816" t="s">
        <v>208</v>
      </c>
      <c r="B110" s="310" t="s">
        <v>27</v>
      </c>
      <c r="C110" s="309"/>
      <c r="D110" s="2337" t="s">
        <v>17</v>
      </c>
      <c r="E110" s="2338"/>
      <c r="F110" s="2339"/>
      <c r="G110" s="444">
        <f>SUM(G111,G113)</f>
        <v>1250</v>
      </c>
      <c r="H110" s="444">
        <f>SUM(H111,H113)</f>
        <v>1250</v>
      </c>
      <c r="I110" s="370">
        <f t="shared" si="11"/>
        <v>0</v>
      </c>
      <c r="J110" s="793">
        <f t="shared" si="10"/>
        <v>0</v>
      </c>
      <c r="K110" s="445"/>
      <c r="L110" s="446"/>
      <c r="M110" s="447"/>
      <c r="N110" s="72"/>
      <c r="O110" s="72"/>
      <c r="P110" s="72"/>
      <c r="Q110" s="313"/>
      <c r="R110" s="72"/>
      <c r="S110" s="313"/>
      <c r="T110" s="448"/>
      <c r="U110" s="448"/>
      <c r="V110" s="448"/>
      <c r="W110" s="448"/>
      <c r="X110" s="80"/>
      <c r="Y110" s="817"/>
    </row>
    <row r="111" spans="1:25">
      <c r="A111" s="803"/>
      <c r="B111" s="13"/>
      <c r="C111" s="744" t="s">
        <v>203</v>
      </c>
      <c r="D111" s="343" t="s">
        <v>28</v>
      </c>
      <c r="E111" s="2336" t="s">
        <v>18</v>
      </c>
      <c r="F111" s="2327"/>
      <c r="G111" s="27">
        <f>SUM(G112)</f>
        <v>250</v>
      </c>
      <c r="H111" s="27">
        <f>SUM(H112)</f>
        <v>250</v>
      </c>
      <c r="I111" s="371">
        <f t="shared" si="11"/>
        <v>0</v>
      </c>
      <c r="J111" s="372">
        <f t="shared" si="10"/>
        <v>0</v>
      </c>
      <c r="K111" s="338"/>
      <c r="L111" s="360"/>
      <c r="M111" s="374"/>
      <c r="N111" s="23"/>
      <c r="O111" s="23"/>
      <c r="P111" s="23"/>
      <c r="Q111" s="38"/>
      <c r="R111" s="23"/>
      <c r="S111" s="38"/>
      <c r="T111" s="330"/>
      <c r="U111" s="330"/>
      <c r="V111" s="330"/>
      <c r="W111" s="330"/>
      <c r="X111" s="37"/>
      <c r="Y111" s="818"/>
    </row>
    <row r="112" spans="1:25">
      <c r="A112" s="803"/>
      <c r="B112" s="13"/>
      <c r="C112" s="48"/>
      <c r="D112" s="319"/>
      <c r="E112" s="749" t="s">
        <v>203</v>
      </c>
      <c r="F112" s="323" t="s">
        <v>84</v>
      </c>
      <c r="G112" s="27">
        <v>250</v>
      </c>
      <c r="H112" s="30">
        <v>250</v>
      </c>
      <c r="I112" s="371">
        <f t="shared" si="11"/>
        <v>0</v>
      </c>
      <c r="J112" s="372">
        <f>(H112/G112*100)-100</f>
        <v>0</v>
      </c>
      <c r="K112" s="191" t="s">
        <v>128</v>
      </c>
      <c r="L112" s="210" t="s">
        <v>28</v>
      </c>
      <c r="M112" s="337"/>
      <c r="N112" s="21"/>
      <c r="O112" s="14"/>
      <c r="P112" s="14"/>
      <c r="Q112" s="22"/>
      <c r="R112" s="14"/>
      <c r="S112" s="22"/>
      <c r="T112" s="321"/>
      <c r="U112" s="321"/>
      <c r="V112" s="321"/>
      <c r="W112" s="321"/>
      <c r="X112" s="21" t="s">
        <v>19</v>
      </c>
      <c r="Y112" s="1167">
        <v>250000</v>
      </c>
    </row>
    <row r="113" spans="1:25">
      <c r="A113" s="803"/>
      <c r="B113" s="13"/>
      <c r="C113" s="744" t="s">
        <v>205</v>
      </c>
      <c r="D113" s="343" t="s">
        <v>27</v>
      </c>
      <c r="E113" s="2336" t="s">
        <v>18</v>
      </c>
      <c r="F113" s="2327"/>
      <c r="G113" s="27">
        <f>SUM(G114:G114)</f>
        <v>1000</v>
      </c>
      <c r="H113" s="27">
        <f>SUM(H114:H114)</f>
        <v>1000</v>
      </c>
      <c r="I113" s="371">
        <f t="shared" si="11"/>
        <v>0</v>
      </c>
      <c r="J113" s="798">
        <f>(H113/G113*100)-100</f>
        <v>0</v>
      </c>
      <c r="K113" s="338"/>
      <c r="L113" s="360"/>
      <c r="M113" s="374"/>
      <c r="N113" s="23"/>
      <c r="O113" s="23"/>
      <c r="P113" s="23"/>
      <c r="Q113" s="38"/>
      <c r="R113" s="23"/>
      <c r="S113" s="38"/>
      <c r="T113" s="330"/>
      <c r="U113" s="330"/>
      <c r="V113" s="330"/>
      <c r="W113" s="330"/>
      <c r="X113" s="37"/>
      <c r="Y113" s="1124"/>
    </row>
    <row r="114" spans="1:25">
      <c r="A114" s="803"/>
      <c r="B114" s="13"/>
      <c r="C114" s="52"/>
      <c r="D114" s="319"/>
      <c r="E114" s="743" t="s">
        <v>203</v>
      </c>
      <c r="F114" s="244" t="s">
        <v>85</v>
      </c>
      <c r="G114" s="27">
        <v>1000</v>
      </c>
      <c r="H114" s="27">
        <v>1000</v>
      </c>
      <c r="I114" s="1123">
        <f t="shared" si="11"/>
        <v>0</v>
      </c>
      <c r="J114" s="372">
        <f>(H114/G114*100)-100</f>
        <v>0</v>
      </c>
      <c r="K114" s="338" t="s">
        <v>128</v>
      </c>
      <c r="L114" s="360" t="s">
        <v>293</v>
      </c>
      <c r="M114" s="325"/>
      <c r="N114" s="37"/>
      <c r="O114" s="23"/>
      <c r="P114" s="23"/>
      <c r="Q114" s="38"/>
      <c r="R114" s="23"/>
      <c r="S114" s="38"/>
      <c r="T114" s="330"/>
      <c r="U114" s="330"/>
      <c r="V114" s="330"/>
      <c r="W114" s="330"/>
      <c r="X114" s="37" t="s">
        <v>19</v>
      </c>
      <c r="Y114" s="1167">
        <v>1000000</v>
      </c>
    </row>
    <row r="115" spans="1:25">
      <c r="A115" s="2352" t="s">
        <v>29</v>
      </c>
      <c r="B115" s="2353"/>
      <c r="C115" s="2353"/>
      <c r="D115" s="2353"/>
      <c r="E115" s="2353"/>
      <c r="F115" s="2354"/>
      <c r="G115" s="1599">
        <f>SUM(G6,G50,G74,G103,G107,G110)</f>
        <v>1472239</v>
      </c>
      <c r="H115" s="1599">
        <f>SUM(H6,H50,H74,H103,H107,H110)</f>
        <v>1475741</v>
      </c>
      <c r="I115" s="354">
        <f t="shared" si="11"/>
        <v>3502</v>
      </c>
      <c r="J115" s="1600">
        <f>(H115/G115*100)-100</f>
        <v>0.23786898730438111</v>
      </c>
      <c r="K115" s="1601"/>
      <c r="L115" s="49"/>
      <c r="M115" s="49"/>
      <c r="N115" s="1602"/>
      <c r="O115" s="1601"/>
      <c r="P115" s="1601"/>
      <c r="Q115" s="1603"/>
      <c r="R115" s="1601"/>
      <c r="S115" s="1536"/>
      <c r="T115" s="1601"/>
      <c r="U115" s="1601"/>
      <c r="V115" s="1601"/>
      <c r="W115" s="1601"/>
      <c r="X115" s="1604"/>
      <c r="Y115" s="1605"/>
    </row>
    <row r="126" spans="1:25">
      <c r="T126" s="792"/>
    </row>
  </sheetData>
  <mergeCells count="42">
    <mergeCell ref="E87:F87"/>
    <mergeCell ref="E89:F89"/>
    <mergeCell ref="E91:F91"/>
    <mergeCell ref="E75:F75"/>
    <mergeCell ref="E77:F77"/>
    <mergeCell ref="E79:F79"/>
    <mergeCell ref="E81:F81"/>
    <mergeCell ref="E83:F83"/>
    <mergeCell ref="E101:F101"/>
    <mergeCell ref="A115:F115"/>
    <mergeCell ref="E104:F104"/>
    <mergeCell ref="E108:F108"/>
    <mergeCell ref="E111:F111"/>
    <mergeCell ref="E113:F113"/>
    <mergeCell ref="D110:F110"/>
    <mergeCell ref="D107:F107"/>
    <mergeCell ref="D103:F103"/>
    <mergeCell ref="D74:F74"/>
    <mergeCell ref="E85:F85"/>
    <mergeCell ref="A2:Y2"/>
    <mergeCell ref="A5:B5"/>
    <mergeCell ref="C5:D5"/>
    <mergeCell ref="E5:F5"/>
    <mergeCell ref="A4:F4"/>
    <mergeCell ref="K4:Y5"/>
    <mergeCell ref="A3:D3"/>
    <mergeCell ref="E97:F97"/>
    <mergeCell ref="E99:F99"/>
    <mergeCell ref="E95:F95"/>
    <mergeCell ref="E93:F93"/>
    <mergeCell ref="I4:J4"/>
    <mergeCell ref="G4:G5"/>
    <mergeCell ref="H4:H5"/>
    <mergeCell ref="E26:F26"/>
    <mergeCell ref="C6:F6"/>
    <mergeCell ref="E22:F22"/>
    <mergeCell ref="E7:F7"/>
    <mergeCell ref="C50:F50"/>
    <mergeCell ref="E51:F51"/>
    <mergeCell ref="E63:F63"/>
    <mergeCell ref="E66:F66"/>
    <mergeCell ref="E71:F71"/>
  </mergeCells>
  <phoneticPr fontId="4" type="noConversion"/>
  <pageMargins left="0.47244094488188981" right="0.27559055118110237" top="0.55118110236220474" bottom="0.47244094488188981" header="0.51181102362204722" footer="0.23622047244094491"/>
  <pageSetup paperSize="9" firstPageNumber="3" orientation="landscape" useFirstPageNumber="1" r:id="rId1"/>
  <headerFooter alignWithMargins="0">
    <oddFooter>&amp;R&amp;P</oddFooter>
  </headerFooter>
  <rowBreaks count="2" manualBreakCount="2">
    <brk id="49" max="16383" man="1"/>
    <brk id="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498"/>
  <sheetViews>
    <sheetView workbookViewId="0">
      <selection activeCell="M24" sqref="M24"/>
    </sheetView>
  </sheetViews>
  <sheetFormatPr defaultRowHeight="13.5"/>
  <cols>
    <col min="1" max="1" width="2" style="16" customWidth="1"/>
    <col min="2" max="2" width="5.6640625" style="3" customWidth="1"/>
    <col min="3" max="3" width="2.109375" style="4" hidden="1" customWidth="1"/>
    <col min="4" max="4" width="6.5546875" style="3" customWidth="1"/>
    <col min="5" max="5" width="2.5546875" style="73" hidden="1" customWidth="1"/>
    <col min="6" max="6" width="12.88671875" style="413" customWidth="1"/>
    <col min="7" max="7" width="10.109375" style="8" customWidth="1"/>
    <col min="8" max="8" width="9.5546875" style="4" customWidth="1"/>
    <col min="9" max="9" width="7.21875" style="4" customWidth="1"/>
    <col min="10" max="10" width="4.6640625" style="248" customWidth="1"/>
    <col min="11" max="11" width="2.44140625" style="97" hidden="1" customWidth="1"/>
    <col min="12" max="12" width="2.21875" style="4" customWidth="1"/>
    <col min="13" max="13" width="13.5546875" style="253" customWidth="1"/>
    <col min="14" max="14" width="9.109375" style="162" customWidth="1"/>
    <col min="15" max="15" width="2.5546875" style="4" customWidth="1"/>
    <col min="16" max="16" width="2.109375" style="6" customWidth="1"/>
    <col min="17" max="17" width="3.109375" style="123" customWidth="1"/>
    <col min="18" max="18" width="3.109375" style="61" customWidth="1"/>
    <col min="19" max="19" width="1.88671875" style="4" customWidth="1"/>
    <col min="20" max="20" width="3.77734375" style="102" customWidth="1"/>
    <col min="21" max="21" width="1.77734375" style="103" customWidth="1"/>
    <col min="22" max="24" width="1.77734375" style="4" customWidth="1"/>
    <col min="25" max="25" width="1.44140625" style="4" customWidth="1"/>
    <col min="26" max="26" width="11.33203125" style="186" customWidth="1"/>
    <col min="27" max="16384" width="8.88671875" style="4"/>
  </cols>
  <sheetData>
    <row r="1" spans="1:26" ht="15.75" customHeight="1">
      <c r="L1" s="5"/>
      <c r="M1" s="255"/>
      <c r="O1" s="5"/>
      <c r="S1" s="5"/>
      <c r="V1" s="5"/>
      <c r="W1" s="5"/>
      <c r="X1" s="5"/>
      <c r="Y1" s="7"/>
      <c r="Z1" s="178"/>
    </row>
    <row r="2" spans="1:26" ht="15.75" customHeight="1">
      <c r="A2" s="2342" t="s">
        <v>442</v>
      </c>
      <c r="B2" s="2343"/>
      <c r="C2" s="2343"/>
      <c r="D2" s="2343"/>
      <c r="E2" s="2343"/>
      <c r="F2" s="2343"/>
      <c r="G2" s="2343"/>
      <c r="H2" s="2343"/>
      <c r="I2" s="2343"/>
      <c r="J2" s="2343"/>
      <c r="K2" s="2343"/>
      <c r="L2" s="2343"/>
      <c r="M2" s="2343"/>
      <c r="N2" s="2343"/>
      <c r="O2" s="2343"/>
      <c r="P2" s="2343"/>
      <c r="Q2" s="2343"/>
      <c r="R2" s="2343"/>
      <c r="S2" s="2343"/>
      <c r="T2" s="2343"/>
      <c r="U2" s="2343"/>
      <c r="V2" s="2343"/>
      <c r="W2" s="2343"/>
      <c r="X2" s="2343"/>
      <c r="Y2" s="2343"/>
      <c r="Z2" s="2344"/>
    </row>
    <row r="3" spans="1:26" ht="15.75" customHeight="1" thickBot="1">
      <c r="A3" s="2358" t="s">
        <v>107</v>
      </c>
      <c r="B3" s="2359"/>
      <c r="C3" s="2359"/>
      <c r="D3" s="2359"/>
      <c r="E3" s="106"/>
      <c r="F3" s="469"/>
      <c r="G3" s="114"/>
      <c r="H3" s="107"/>
      <c r="I3" s="107"/>
      <c r="J3" s="249"/>
      <c r="K3" s="108"/>
      <c r="L3" s="108"/>
      <c r="M3" s="256"/>
      <c r="N3" s="163"/>
      <c r="O3" s="108"/>
      <c r="P3" s="108"/>
      <c r="Q3" s="124"/>
      <c r="R3" s="108"/>
      <c r="S3" s="108"/>
      <c r="T3" s="116"/>
      <c r="U3" s="192"/>
      <c r="V3" s="108"/>
      <c r="W3" s="108"/>
      <c r="X3" s="108"/>
      <c r="Y3" s="108"/>
      <c r="Z3" s="819" t="s">
        <v>138</v>
      </c>
    </row>
    <row r="4" spans="1:26" s="104" customFormat="1" ht="15.75" customHeight="1" thickBot="1">
      <c r="A4" s="2356" t="s">
        <v>102</v>
      </c>
      <c r="B4" s="2356"/>
      <c r="C4" s="2356" t="s">
        <v>103</v>
      </c>
      <c r="D4" s="2356"/>
      <c r="E4" s="2356" t="s">
        <v>104</v>
      </c>
      <c r="F4" s="2356"/>
      <c r="G4" s="2360" t="s">
        <v>789</v>
      </c>
      <c r="H4" s="2362" t="s">
        <v>791</v>
      </c>
      <c r="I4" s="2366" t="s">
        <v>105</v>
      </c>
      <c r="J4" s="2366"/>
      <c r="K4" s="2363" t="s">
        <v>1019</v>
      </c>
      <c r="L4" s="2364"/>
      <c r="M4" s="2364"/>
      <c r="N4" s="2364"/>
      <c r="O4" s="2364"/>
      <c r="P4" s="2364"/>
      <c r="Q4" s="2364"/>
      <c r="R4" s="2364"/>
      <c r="S4" s="2364"/>
      <c r="T4" s="2364"/>
      <c r="U4" s="2364"/>
      <c r="V4" s="2364"/>
      <c r="W4" s="2364"/>
      <c r="X4" s="2364"/>
      <c r="Y4" s="2364"/>
      <c r="Z4" s="2365"/>
    </row>
    <row r="5" spans="1:26" s="104" customFormat="1" ht="15.75" customHeight="1" thickTop="1">
      <c r="A5" s="2357"/>
      <c r="B5" s="2357"/>
      <c r="C5" s="2357"/>
      <c r="D5" s="2357"/>
      <c r="E5" s="2357"/>
      <c r="F5" s="2357"/>
      <c r="G5" s="2361"/>
      <c r="H5" s="2330"/>
      <c r="I5" s="1697" t="s">
        <v>98</v>
      </c>
      <c r="J5" s="1699" t="s">
        <v>99</v>
      </c>
      <c r="K5" s="2306"/>
      <c r="L5" s="2307"/>
      <c r="M5" s="2307"/>
      <c r="N5" s="2307"/>
      <c r="O5" s="2307"/>
      <c r="P5" s="2307"/>
      <c r="Q5" s="2307"/>
      <c r="R5" s="2307"/>
      <c r="S5" s="2307"/>
      <c r="T5" s="2307"/>
      <c r="U5" s="2307"/>
      <c r="V5" s="2307"/>
      <c r="W5" s="2307"/>
      <c r="X5" s="2307"/>
      <c r="Y5" s="2307"/>
      <c r="Z5" s="2308"/>
    </row>
    <row r="6" spans="1:26" s="66" customFormat="1" ht="17.25" customHeight="1">
      <c r="A6" s="1090" t="s">
        <v>203</v>
      </c>
      <c r="B6" s="143" t="s">
        <v>200</v>
      </c>
      <c r="C6" s="422"/>
      <c r="D6" s="2369" t="s">
        <v>127</v>
      </c>
      <c r="E6" s="2369"/>
      <c r="F6" s="2369"/>
      <c r="G6" s="1088">
        <f>SUM(G7,G61,G94)</f>
        <v>575317</v>
      </c>
      <c r="H6" s="1088">
        <f>SUM(H7,H61,H94)</f>
        <v>617156</v>
      </c>
      <c r="I6" s="1144">
        <f>(H6-G6)</f>
        <v>41839</v>
      </c>
      <c r="J6" s="1089">
        <f>(H6/G6*100)-100</f>
        <v>7.272338554223154</v>
      </c>
      <c r="K6" s="472"/>
      <c r="L6" s="473"/>
      <c r="M6" s="474"/>
      <c r="N6" s="475"/>
      <c r="O6" s="476"/>
      <c r="P6" s="421"/>
      <c r="Q6" s="477"/>
      <c r="R6" s="478"/>
      <c r="S6" s="476"/>
      <c r="T6" s="475"/>
      <c r="U6" s="479"/>
      <c r="V6" s="476"/>
      <c r="W6" s="476"/>
      <c r="X6" s="476"/>
      <c r="Y6" s="480"/>
      <c r="Z6" s="823"/>
    </row>
    <row r="7" spans="1:26" s="1" customFormat="1" ht="15.75" customHeight="1">
      <c r="A7" s="401"/>
      <c r="B7" s="41"/>
      <c r="C7" s="750" t="s">
        <v>203</v>
      </c>
      <c r="D7" s="41">
        <v>11</v>
      </c>
      <c r="E7" s="2336" t="s">
        <v>96</v>
      </c>
      <c r="F7" s="2327"/>
      <c r="G7" s="2113">
        <f>SUM(G8:G59)</f>
        <v>543678</v>
      </c>
      <c r="H7" s="2113">
        <f>SUM(H8:H59)</f>
        <v>583801</v>
      </c>
      <c r="I7" s="35">
        <f>(H7-G7)</f>
        <v>40123</v>
      </c>
      <c r="J7" s="110">
        <f>(H7/G7*100)-100</f>
        <v>7.3799197319001308</v>
      </c>
      <c r="K7" s="98"/>
      <c r="L7" s="54"/>
      <c r="M7" s="265"/>
      <c r="N7" s="95"/>
      <c r="O7" s="81"/>
      <c r="P7" s="14"/>
      <c r="Q7" s="125"/>
      <c r="R7" s="21"/>
      <c r="S7" s="81"/>
      <c r="T7" s="95"/>
      <c r="U7" s="172"/>
      <c r="V7" s="81"/>
      <c r="W7" s="81"/>
      <c r="X7" s="81"/>
      <c r="Y7" s="20"/>
      <c r="Z7" s="820"/>
    </row>
    <row r="8" spans="1:26" s="1" customFormat="1" ht="15.75" customHeight="1">
      <c r="A8" s="754"/>
      <c r="B8" s="143"/>
      <c r="C8" s="13"/>
      <c r="D8" s="41" t="s">
        <v>69</v>
      </c>
      <c r="E8" s="1626">
        <v>111</v>
      </c>
      <c r="F8" s="956">
        <v>111</v>
      </c>
      <c r="G8" s="31">
        <v>222720</v>
      </c>
      <c r="H8" s="31">
        <v>228170</v>
      </c>
      <c r="I8" s="34">
        <f>(H8-G8)</f>
        <v>5450</v>
      </c>
      <c r="J8" s="111">
        <f>(H8/G8*100)-100</f>
        <v>2.44701867816093</v>
      </c>
      <c r="K8" s="99"/>
      <c r="L8" s="52" t="s">
        <v>106</v>
      </c>
      <c r="M8" s="266" t="s">
        <v>149</v>
      </c>
      <c r="N8" s="164"/>
      <c r="O8" s="79"/>
      <c r="P8" s="72"/>
      <c r="Q8" s="126"/>
      <c r="R8" s="80"/>
      <c r="S8" s="82"/>
      <c r="T8" s="96"/>
      <c r="U8" s="193"/>
      <c r="V8" s="82"/>
      <c r="W8" s="82"/>
      <c r="X8" s="82"/>
      <c r="Y8" s="79"/>
      <c r="Z8" s="1172">
        <f>SUM(Z9:Z24)</f>
        <v>228170040</v>
      </c>
    </row>
    <row r="9" spans="1:26" s="1" customFormat="1" ht="15.75" customHeight="1">
      <c r="A9" s="754"/>
      <c r="B9" s="143"/>
      <c r="C9" s="13"/>
      <c r="D9" s="1213"/>
      <c r="E9" s="1626"/>
      <c r="F9" s="956" t="s">
        <v>483</v>
      </c>
      <c r="G9" s="25"/>
      <c r="H9" s="25"/>
      <c r="I9" s="34"/>
      <c r="J9" s="111"/>
      <c r="K9" s="99"/>
      <c r="L9" s="64">
        <v>1</v>
      </c>
      <c r="M9" s="267" t="s">
        <v>1022</v>
      </c>
      <c r="N9" s="117">
        <v>1526250</v>
      </c>
      <c r="O9" s="1211" t="s">
        <v>0</v>
      </c>
      <c r="P9" s="11" t="s">
        <v>97</v>
      </c>
      <c r="Q9" s="127">
        <v>1</v>
      </c>
      <c r="R9" s="1212" t="s">
        <v>2</v>
      </c>
      <c r="S9" s="11" t="s">
        <v>97</v>
      </c>
      <c r="T9" s="1212">
        <v>12</v>
      </c>
      <c r="U9" s="194" t="s">
        <v>6</v>
      </c>
      <c r="V9" s="1204"/>
      <c r="W9" s="1204"/>
      <c r="X9" s="1204"/>
      <c r="Y9" s="1211" t="s">
        <v>19</v>
      </c>
      <c r="Z9" s="821">
        <f t="shared" ref="Z9:Z24" si="0">N9*Q9*T9</f>
        <v>18315000</v>
      </c>
    </row>
    <row r="10" spans="1:26" s="1" customFormat="1" ht="15.75" customHeight="1">
      <c r="A10" s="754"/>
      <c r="B10" s="143" t="s">
        <v>101</v>
      </c>
      <c r="C10" s="13"/>
      <c r="D10" s="39"/>
      <c r="E10" s="1626"/>
      <c r="F10" s="956"/>
      <c r="G10" s="25"/>
      <c r="H10" s="25"/>
      <c r="I10" s="34"/>
      <c r="J10" s="111"/>
      <c r="K10" s="99"/>
      <c r="L10" s="64">
        <v>2</v>
      </c>
      <c r="M10" s="267" t="s">
        <v>1023</v>
      </c>
      <c r="N10" s="117">
        <v>1849250</v>
      </c>
      <c r="O10" s="10" t="s">
        <v>108</v>
      </c>
      <c r="P10" s="11" t="s">
        <v>97</v>
      </c>
      <c r="Q10" s="127">
        <v>1</v>
      </c>
      <c r="R10" s="84" t="s">
        <v>110</v>
      </c>
      <c r="S10" s="11" t="s">
        <v>97</v>
      </c>
      <c r="T10" s="84">
        <v>12</v>
      </c>
      <c r="U10" s="194" t="s">
        <v>133</v>
      </c>
      <c r="V10" s="85"/>
      <c r="W10" s="85"/>
      <c r="X10" s="85"/>
      <c r="Y10" s="10" t="s">
        <v>109</v>
      </c>
      <c r="Z10" s="821">
        <f t="shared" si="0"/>
        <v>22191000</v>
      </c>
    </row>
    <row r="11" spans="1:26" s="1" customFormat="1" ht="15.75" customHeight="1">
      <c r="A11" s="754"/>
      <c r="B11" s="143"/>
      <c r="C11" s="13"/>
      <c r="D11" s="39"/>
      <c r="E11" s="1626"/>
      <c r="F11" s="956"/>
      <c r="G11" s="25"/>
      <c r="H11" s="25"/>
      <c r="I11" s="34"/>
      <c r="J11" s="111"/>
      <c r="K11" s="99"/>
      <c r="L11" s="64">
        <v>3</v>
      </c>
      <c r="M11" s="267" t="s">
        <v>1023</v>
      </c>
      <c r="N11" s="117">
        <v>1762500</v>
      </c>
      <c r="O11" s="10" t="s">
        <v>108</v>
      </c>
      <c r="P11" s="11" t="s">
        <v>97</v>
      </c>
      <c r="Q11" s="127">
        <v>1</v>
      </c>
      <c r="R11" s="84" t="s">
        <v>110</v>
      </c>
      <c r="S11" s="11" t="s">
        <v>97</v>
      </c>
      <c r="T11" s="84">
        <v>12</v>
      </c>
      <c r="U11" s="194" t="s">
        <v>133</v>
      </c>
      <c r="V11" s="85"/>
      <c r="W11" s="85"/>
      <c r="X11" s="85"/>
      <c r="Y11" s="10" t="s">
        <v>109</v>
      </c>
      <c r="Z11" s="821">
        <f t="shared" si="0"/>
        <v>21150000</v>
      </c>
    </row>
    <row r="12" spans="1:26" s="1" customFormat="1" ht="15.75" customHeight="1">
      <c r="A12" s="754"/>
      <c r="B12" s="143"/>
      <c r="C12" s="13"/>
      <c r="D12" s="39"/>
      <c r="E12" s="1626"/>
      <c r="F12" s="956"/>
      <c r="G12" s="25"/>
      <c r="H12" s="25"/>
      <c r="I12" s="25"/>
      <c r="J12" s="111"/>
      <c r="K12" s="99"/>
      <c r="L12" s="64">
        <v>4</v>
      </c>
      <c r="M12" s="267" t="s">
        <v>1024</v>
      </c>
      <c r="N12" s="83">
        <v>1504000</v>
      </c>
      <c r="O12" s="10" t="s">
        <v>108</v>
      </c>
      <c r="P12" s="11" t="s">
        <v>97</v>
      </c>
      <c r="Q12" s="127">
        <v>1</v>
      </c>
      <c r="R12" s="84" t="s">
        <v>110</v>
      </c>
      <c r="S12" s="11" t="s">
        <v>97</v>
      </c>
      <c r="T12" s="84">
        <v>12</v>
      </c>
      <c r="U12" s="194" t="s">
        <v>133</v>
      </c>
      <c r="V12" s="85"/>
      <c r="W12" s="85"/>
      <c r="X12" s="85"/>
      <c r="Y12" s="10" t="s">
        <v>109</v>
      </c>
      <c r="Z12" s="821">
        <f t="shared" si="0"/>
        <v>18048000</v>
      </c>
    </row>
    <row r="13" spans="1:26" s="1" customFormat="1" ht="15.75" customHeight="1">
      <c r="A13" s="754"/>
      <c r="B13" s="143"/>
      <c r="C13" s="13"/>
      <c r="D13" s="39"/>
      <c r="E13" s="1626"/>
      <c r="F13" s="956"/>
      <c r="G13" s="25"/>
      <c r="H13" s="25"/>
      <c r="I13" s="25"/>
      <c r="J13" s="111"/>
      <c r="K13" s="99"/>
      <c r="L13" s="64">
        <v>5</v>
      </c>
      <c r="M13" s="267" t="s">
        <v>1024</v>
      </c>
      <c r="N13" s="83">
        <v>1139670</v>
      </c>
      <c r="O13" s="10" t="s">
        <v>0</v>
      </c>
      <c r="P13" s="11" t="s">
        <v>97</v>
      </c>
      <c r="Q13" s="127">
        <v>1</v>
      </c>
      <c r="R13" s="84" t="s">
        <v>2</v>
      </c>
      <c r="S13" s="11" t="s">
        <v>97</v>
      </c>
      <c r="T13" s="84">
        <v>12</v>
      </c>
      <c r="U13" s="194" t="s">
        <v>6</v>
      </c>
      <c r="V13" s="85"/>
      <c r="W13" s="85"/>
      <c r="X13" s="85"/>
      <c r="Y13" s="10" t="s">
        <v>19</v>
      </c>
      <c r="Z13" s="821">
        <f t="shared" si="0"/>
        <v>13676040</v>
      </c>
    </row>
    <row r="14" spans="1:26" s="1" customFormat="1" ht="15.75" customHeight="1">
      <c r="A14" s="754"/>
      <c r="B14" s="143"/>
      <c r="C14" s="13"/>
      <c r="D14" s="39"/>
      <c r="E14" s="1626"/>
      <c r="F14" s="956"/>
      <c r="G14" s="25"/>
      <c r="H14" s="25"/>
      <c r="I14" s="25"/>
      <c r="J14" s="111"/>
      <c r="K14" s="99"/>
      <c r="L14" s="64">
        <v>6</v>
      </c>
      <c r="M14" s="267" t="s">
        <v>1025</v>
      </c>
      <c r="N14" s="83">
        <v>1216500</v>
      </c>
      <c r="O14" s="10" t="s">
        <v>108</v>
      </c>
      <c r="P14" s="11" t="s">
        <v>97</v>
      </c>
      <c r="Q14" s="127">
        <v>1</v>
      </c>
      <c r="R14" s="84" t="s">
        <v>110</v>
      </c>
      <c r="S14" s="11" t="s">
        <v>97</v>
      </c>
      <c r="T14" s="84">
        <v>12</v>
      </c>
      <c r="U14" s="194" t="s">
        <v>133</v>
      </c>
      <c r="V14" s="85"/>
      <c r="W14" s="85"/>
      <c r="X14" s="85"/>
      <c r="Y14" s="10" t="s">
        <v>109</v>
      </c>
      <c r="Z14" s="821">
        <f t="shared" si="0"/>
        <v>14598000</v>
      </c>
    </row>
    <row r="15" spans="1:26" s="1" customFormat="1" ht="15.75" customHeight="1">
      <c r="A15" s="754"/>
      <c r="B15" s="143"/>
      <c r="C15" s="13"/>
      <c r="D15" s="39"/>
      <c r="E15" s="1626"/>
      <c r="F15" s="956"/>
      <c r="G15" s="25"/>
      <c r="H15" s="25"/>
      <c r="I15" s="25"/>
      <c r="J15" s="111"/>
      <c r="K15" s="99"/>
      <c r="L15" s="64">
        <v>7</v>
      </c>
      <c r="M15" s="267" t="s">
        <v>1026</v>
      </c>
      <c r="N15" s="83">
        <v>996000</v>
      </c>
      <c r="O15" s="10" t="s">
        <v>108</v>
      </c>
      <c r="P15" s="11" t="s">
        <v>97</v>
      </c>
      <c r="Q15" s="127">
        <v>1</v>
      </c>
      <c r="R15" s="84" t="s">
        <v>110</v>
      </c>
      <c r="S15" s="11" t="s">
        <v>97</v>
      </c>
      <c r="T15" s="84">
        <v>12</v>
      </c>
      <c r="U15" s="194" t="s">
        <v>133</v>
      </c>
      <c r="V15" s="85"/>
      <c r="W15" s="85"/>
      <c r="X15" s="85"/>
      <c r="Y15" s="10" t="s">
        <v>109</v>
      </c>
      <c r="Z15" s="821">
        <f t="shared" si="0"/>
        <v>11952000</v>
      </c>
    </row>
    <row r="16" spans="1:26" s="1" customFormat="1" ht="15.75" customHeight="1">
      <c r="A16" s="754"/>
      <c r="B16" s="143"/>
      <c r="C16" s="13"/>
      <c r="D16" s="39"/>
      <c r="E16" s="1626"/>
      <c r="F16" s="956"/>
      <c r="G16" s="25"/>
      <c r="H16" s="25"/>
      <c r="I16" s="25"/>
      <c r="J16" s="111"/>
      <c r="K16" s="99"/>
      <c r="L16" s="64">
        <v>8</v>
      </c>
      <c r="M16" s="267" t="s">
        <v>1026</v>
      </c>
      <c r="N16" s="83">
        <v>973000</v>
      </c>
      <c r="O16" s="10" t="s">
        <v>0</v>
      </c>
      <c r="P16" s="11" t="s">
        <v>97</v>
      </c>
      <c r="Q16" s="127">
        <v>1</v>
      </c>
      <c r="R16" s="84" t="s">
        <v>2</v>
      </c>
      <c r="S16" s="11" t="s">
        <v>97</v>
      </c>
      <c r="T16" s="84">
        <v>12</v>
      </c>
      <c r="U16" s="194" t="s">
        <v>6</v>
      </c>
      <c r="V16" s="85"/>
      <c r="W16" s="85"/>
      <c r="X16" s="85"/>
      <c r="Y16" s="10" t="s">
        <v>19</v>
      </c>
      <c r="Z16" s="821">
        <f t="shared" si="0"/>
        <v>11676000</v>
      </c>
    </row>
    <row r="17" spans="1:26" s="1" customFormat="1" ht="15.75" customHeight="1">
      <c r="A17" s="754"/>
      <c r="B17" s="143"/>
      <c r="C17" s="13"/>
      <c r="D17" s="39"/>
      <c r="E17" s="1626"/>
      <c r="F17" s="956"/>
      <c r="G17" s="25"/>
      <c r="H17" s="25"/>
      <c r="I17" s="25"/>
      <c r="J17" s="111"/>
      <c r="K17" s="99"/>
      <c r="L17" s="64">
        <v>9</v>
      </c>
      <c r="M17" s="267" t="s">
        <v>1026</v>
      </c>
      <c r="N17" s="83">
        <v>1019000</v>
      </c>
      <c r="O17" s="10" t="s">
        <v>0</v>
      </c>
      <c r="P17" s="11" t="s">
        <v>97</v>
      </c>
      <c r="Q17" s="127">
        <v>1</v>
      </c>
      <c r="R17" s="84" t="s">
        <v>2</v>
      </c>
      <c r="S17" s="11" t="s">
        <v>97</v>
      </c>
      <c r="T17" s="84">
        <v>12</v>
      </c>
      <c r="U17" s="194" t="s">
        <v>6</v>
      </c>
      <c r="V17" s="85"/>
      <c r="W17" s="85"/>
      <c r="X17" s="85"/>
      <c r="Y17" s="10" t="s">
        <v>19</v>
      </c>
      <c r="Z17" s="821">
        <f t="shared" si="0"/>
        <v>12228000</v>
      </c>
    </row>
    <row r="18" spans="1:26" s="1" customFormat="1" ht="15.75" customHeight="1">
      <c r="A18" s="754"/>
      <c r="B18" s="143"/>
      <c r="C18" s="13"/>
      <c r="D18" s="39"/>
      <c r="E18" s="1626"/>
      <c r="F18" s="956"/>
      <c r="G18" s="25"/>
      <c r="H18" s="25"/>
      <c r="I18" s="25"/>
      <c r="J18" s="111"/>
      <c r="K18" s="99"/>
      <c r="L18" s="64">
        <v>10</v>
      </c>
      <c r="M18" s="267" t="s">
        <v>1026</v>
      </c>
      <c r="N18" s="83">
        <v>949000</v>
      </c>
      <c r="O18" s="10" t="s">
        <v>0</v>
      </c>
      <c r="P18" s="11" t="s">
        <v>97</v>
      </c>
      <c r="Q18" s="127">
        <v>1</v>
      </c>
      <c r="R18" s="84" t="s">
        <v>2</v>
      </c>
      <c r="S18" s="11" t="s">
        <v>97</v>
      </c>
      <c r="T18" s="84">
        <v>12</v>
      </c>
      <c r="U18" s="194" t="s">
        <v>6</v>
      </c>
      <c r="V18" s="85"/>
      <c r="W18" s="85"/>
      <c r="X18" s="85"/>
      <c r="Y18" s="10" t="s">
        <v>19</v>
      </c>
      <c r="Z18" s="821">
        <f t="shared" si="0"/>
        <v>11388000</v>
      </c>
    </row>
    <row r="19" spans="1:26" s="1" customFormat="1" ht="15.75" customHeight="1">
      <c r="A19" s="754"/>
      <c r="B19" s="143"/>
      <c r="C19" s="13"/>
      <c r="D19" s="1213"/>
      <c r="E19" s="1626"/>
      <c r="F19" s="956"/>
      <c r="G19" s="25"/>
      <c r="H19" s="25"/>
      <c r="I19" s="25"/>
      <c r="J19" s="111"/>
      <c r="K19" s="99"/>
      <c r="L19" s="64">
        <v>11</v>
      </c>
      <c r="M19" s="267" t="s">
        <v>1026</v>
      </c>
      <c r="N19" s="83">
        <v>978000</v>
      </c>
      <c r="O19" s="1211" t="s">
        <v>0</v>
      </c>
      <c r="P19" s="11" t="s">
        <v>97</v>
      </c>
      <c r="Q19" s="127">
        <v>1</v>
      </c>
      <c r="R19" s="1212" t="s">
        <v>2</v>
      </c>
      <c r="S19" s="11" t="s">
        <v>97</v>
      </c>
      <c r="T19" s="1212">
        <v>12</v>
      </c>
      <c r="U19" s="194" t="s">
        <v>6</v>
      </c>
      <c r="V19" s="1204"/>
      <c r="W19" s="1204"/>
      <c r="X19" s="1204"/>
      <c r="Y19" s="1211" t="s">
        <v>19</v>
      </c>
      <c r="Z19" s="821">
        <f t="shared" si="0"/>
        <v>11736000</v>
      </c>
    </row>
    <row r="20" spans="1:26" s="1" customFormat="1" ht="15.75" customHeight="1">
      <c r="A20" s="754"/>
      <c r="B20" s="143"/>
      <c r="C20" s="13"/>
      <c r="D20" s="1213"/>
      <c r="E20" s="1626"/>
      <c r="F20" s="956"/>
      <c r="G20" s="25"/>
      <c r="H20" s="25"/>
      <c r="I20" s="25"/>
      <c r="J20" s="111"/>
      <c r="K20" s="99"/>
      <c r="L20" s="64">
        <v>12</v>
      </c>
      <c r="M20" s="267" t="s">
        <v>1026</v>
      </c>
      <c r="N20" s="83">
        <v>978000</v>
      </c>
      <c r="O20" s="1211" t="s">
        <v>0</v>
      </c>
      <c r="P20" s="11" t="s">
        <v>97</v>
      </c>
      <c r="Q20" s="127">
        <v>1</v>
      </c>
      <c r="R20" s="1212" t="s">
        <v>2</v>
      </c>
      <c r="S20" s="11" t="s">
        <v>97</v>
      </c>
      <c r="T20" s="1212">
        <v>12</v>
      </c>
      <c r="U20" s="194" t="s">
        <v>6</v>
      </c>
      <c r="V20" s="1204"/>
      <c r="W20" s="1204"/>
      <c r="X20" s="1204"/>
      <c r="Y20" s="1211" t="s">
        <v>19</v>
      </c>
      <c r="Z20" s="821">
        <f t="shared" si="0"/>
        <v>11736000</v>
      </c>
    </row>
    <row r="21" spans="1:26" s="1" customFormat="1" ht="15.75" customHeight="1">
      <c r="A21" s="754"/>
      <c r="B21" s="143"/>
      <c r="C21" s="13"/>
      <c r="D21" s="1213"/>
      <c r="E21" s="1626"/>
      <c r="F21" s="956"/>
      <c r="G21" s="25"/>
      <c r="H21" s="25"/>
      <c r="I21" s="25"/>
      <c r="J21" s="111"/>
      <c r="K21" s="99"/>
      <c r="L21" s="64">
        <v>13</v>
      </c>
      <c r="M21" s="267" t="s">
        <v>1026</v>
      </c>
      <c r="N21" s="83">
        <v>923500</v>
      </c>
      <c r="O21" s="1211" t="s">
        <v>0</v>
      </c>
      <c r="P21" s="11" t="s">
        <v>97</v>
      </c>
      <c r="Q21" s="127">
        <v>1</v>
      </c>
      <c r="R21" s="1212" t="s">
        <v>2</v>
      </c>
      <c r="S21" s="11" t="s">
        <v>97</v>
      </c>
      <c r="T21" s="1212">
        <v>12</v>
      </c>
      <c r="U21" s="194" t="s">
        <v>6</v>
      </c>
      <c r="V21" s="1204"/>
      <c r="W21" s="1204"/>
      <c r="X21" s="1204"/>
      <c r="Y21" s="1211" t="s">
        <v>19</v>
      </c>
      <c r="Z21" s="821">
        <f t="shared" si="0"/>
        <v>11082000</v>
      </c>
    </row>
    <row r="22" spans="1:26" s="1" customFormat="1" ht="15.75" customHeight="1">
      <c r="A22" s="754"/>
      <c r="B22" s="143"/>
      <c r="C22" s="13"/>
      <c r="D22" s="1213"/>
      <c r="E22" s="1626"/>
      <c r="F22" s="956"/>
      <c r="G22" s="25"/>
      <c r="H22" s="25"/>
      <c r="I22" s="25"/>
      <c r="J22" s="111"/>
      <c r="K22" s="99"/>
      <c r="L22" s="64">
        <v>14</v>
      </c>
      <c r="M22" s="267" t="s">
        <v>1026</v>
      </c>
      <c r="N22" s="83">
        <v>923500</v>
      </c>
      <c r="O22" s="1211" t="s">
        <v>0</v>
      </c>
      <c r="P22" s="11" t="s">
        <v>97</v>
      </c>
      <c r="Q22" s="127">
        <v>1</v>
      </c>
      <c r="R22" s="1212" t="s">
        <v>2</v>
      </c>
      <c r="S22" s="11" t="s">
        <v>97</v>
      </c>
      <c r="T22" s="1212">
        <v>12</v>
      </c>
      <c r="U22" s="194" t="s">
        <v>6</v>
      </c>
      <c r="V22" s="1204"/>
      <c r="W22" s="1204"/>
      <c r="X22" s="1204"/>
      <c r="Y22" s="1211" t="s">
        <v>19</v>
      </c>
      <c r="Z22" s="821">
        <f t="shared" si="0"/>
        <v>11082000</v>
      </c>
    </row>
    <row r="23" spans="1:26" s="1" customFormat="1" ht="15.75" customHeight="1">
      <c r="A23" s="754"/>
      <c r="B23" s="143"/>
      <c r="C23" s="13"/>
      <c r="D23" s="1131"/>
      <c r="E23" s="1626"/>
      <c r="F23" s="956"/>
      <c r="G23" s="25"/>
      <c r="H23" s="25"/>
      <c r="I23" s="25"/>
      <c r="J23" s="111"/>
      <c r="K23" s="99"/>
      <c r="L23" s="64">
        <v>15</v>
      </c>
      <c r="M23" s="267" t="s">
        <v>1027</v>
      </c>
      <c r="N23" s="83">
        <v>926000</v>
      </c>
      <c r="O23" s="10" t="s">
        <v>0</v>
      </c>
      <c r="P23" s="11" t="s">
        <v>97</v>
      </c>
      <c r="Q23" s="127">
        <v>1</v>
      </c>
      <c r="R23" s="84" t="s">
        <v>2</v>
      </c>
      <c r="S23" s="11" t="s">
        <v>97</v>
      </c>
      <c r="T23" s="84">
        <v>12</v>
      </c>
      <c r="U23" s="194" t="s">
        <v>6</v>
      </c>
      <c r="V23" s="85"/>
      <c r="W23" s="85"/>
      <c r="X23" s="85"/>
      <c r="Y23" s="10" t="s">
        <v>19</v>
      </c>
      <c r="Z23" s="821">
        <f t="shared" si="0"/>
        <v>11112000</v>
      </c>
    </row>
    <row r="24" spans="1:26" s="1" customFormat="1" ht="15.75" customHeight="1">
      <c r="A24" s="754"/>
      <c r="B24" s="143"/>
      <c r="C24" s="13"/>
      <c r="D24" s="39"/>
      <c r="E24" s="1626"/>
      <c r="F24" s="956"/>
      <c r="G24" s="25"/>
      <c r="H24" s="25"/>
      <c r="I24" s="25"/>
      <c r="J24" s="111"/>
      <c r="K24" s="99"/>
      <c r="L24" s="64">
        <v>16</v>
      </c>
      <c r="M24" s="267" t="s">
        <v>1028</v>
      </c>
      <c r="N24" s="83">
        <v>1350000</v>
      </c>
      <c r="O24" s="10" t="s">
        <v>108</v>
      </c>
      <c r="P24" s="11"/>
      <c r="Q24" s="127">
        <v>1</v>
      </c>
      <c r="R24" s="84" t="s">
        <v>110</v>
      </c>
      <c r="S24" s="11" t="s">
        <v>97</v>
      </c>
      <c r="T24" s="84">
        <v>12</v>
      </c>
      <c r="U24" s="194" t="s">
        <v>133</v>
      </c>
      <c r="V24" s="85"/>
      <c r="W24" s="85"/>
      <c r="X24" s="85"/>
      <c r="Y24" s="10" t="s">
        <v>109</v>
      </c>
      <c r="Z24" s="821">
        <f t="shared" si="0"/>
        <v>16200000</v>
      </c>
    </row>
    <row r="25" spans="1:26" s="1" customFormat="1" ht="15.75" customHeight="1">
      <c r="A25" s="754"/>
      <c r="B25" s="143"/>
      <c r="C25" s="13"/>
      <c r="D25" s="39"/>
      <c r="E25" s="1627">
        <v>112</v>
      </c>
      <c r="F25" s="959">
        <v>112</v>
      </c>
      <c r="G25" s="30">
        <v>92800</v>
      </c>
      <c r="H25" s="30">
        <v>102677</v>
      </c>
      <c r="I25" s="33">
        <f>(H25-G25)</f>
        <v>9877</v>
      </c>
      <c r="J25" s="113">
        <f>(H25/G25*100)-100</f>
        <v>10.643318965517238</v>
      </c>
      <c r="K25" s="101"/>
      <c r="L25" s="67"/>
      <c r="M25" s="268"/>
      <c r="N25" s="94"/>
      <c r="O25" s="18"/>
      <c r="P25" s="19"/>
      <c r="Q25" s="128"/>
      <c r="R25" s="88"/>
      <c r="S25" s="19"/>
      <c r="T25" s="88"/>
      <c r="U25" s="195"/>
      <c r="V25" s="91"/>
      <c r="W25" s="91"/>
      <c r="X25" s="91"/>
      <c r="Y25" s="18"/>
      <c r="Z25" s="1173">
        <f>SUM(Z26:Z27)</f>
        <v>102676518</v>
      </c>
    </row>
    <row r="26" spans="1:26" s="1" customFormat="1" ht="15.75" customHeight="1">
      <c r="A26" s="754"/>
      <c r="B26" s="143"/>
      <c r="C26" s="13"/>
      <c r="D26" s="39"/>
      <c r="E26" s="1626"/>
      <c r="F26" s="956" t="s">
        <v>484</v>
      </c>
      <c r="G26" s="25"/>
      <c r="H26" s="25"/>
      <c r="I26" s="25"/>
      <c r="J26" s="111"/>
      <c r="K26" s="99"/>
      <c r="L26" s="52" t="s">
        <v>106</v>
      </c>
      <c r="M26" s="267" t="s">
        <v>150</v>
      </c>
      <c r="N26" s="83">
        <f>Z8</f>
        <v>228170040</v>
      </c>
      <c r="O26" s="10" t="s">
        <v>117</v>
      </c>
      <c r="P26" s="11" t="s">
        <v>113</v>
      </c>
      <c r="Q26" s="127">
        <v>12</v>
      </c>
      <c r="R26" s="84" t="s">
        <v>114</v>
      </c>
      <c r="S26" s="11" t="s">
        <v>97</v>
      </c>
      <c r="T26" s="84">
        <v>400</v>
      </c>
      <c r="U26" s="194" t="s">
        <v>134</v>
      </c>
      <c r="V26" s="85"/>
      <c r="W26" s="85"/>
      <c r="X26" s="85"/>
      <c r="Y26" s="10" t="s">
        <v>109</v>
      </c>
      <c r="Z26" s="821">
        <f>N26/Q26*T26/100</f>
        <v>76056680</v>
      </c>
    </row>
    <row r="27" spans="1:26" s="1" customFormat="1" ht="15.75" customHeight="1">
      <c r="A27" s="754"/>
      <c r="B27" s="143"/>
      <c r="C27" s="13"/>
      <c r="D27" s="39"/>
      <c r="E27" s="1628"/>
      <c r="F27" s="957"/>
      <c r="G27" s="26"/>
      <c r="H27" s="26"/>
      <c r="I27" s="26"/>
      <c r="J27" s="110"/>
      <c r="K27" s="98"/>
      <c r="L27" s="48" t="s">
        <v>106</v>
      </c>
      <c r="M27" s="265" t="s">
        <v>151</v>
      </c>
      <c r="N27" s="95">
        <f>Z8</f>
        <v>228170040</v>
      </c>
      <c r="O27" s="21" t="s">
        <v>117</v>
      </c>
      <c r="P27" s="22" t="s">
        <v>113</v>
      </c>
      <c r="Q27" s="125">
        <v>12</v>
      </c>
      <c r="R27" s="90" t="s">
        <v>114</v>
      </c>
      <c r="S27" s="22" t="s">
        <v>97</v>
      </c>
      <c r="T27" s="90">
        <v>70</v>
      </c>
      <c r="U27" s="1087" t="s">
        <v>134</v>
      </c>
      <c r="V27" s="22" t="s">
        <v>97</v>
      </c>
      <c r="W27" s="92">
        <v>2</v>
      </c>
      <c r="X27" s="92" t="s">
        <v>115</v>
      </c>
      <c r="Y27" s="21" t="s">
        <v>109</v>
      </c>
      <c r="Z27" s="826">
        <f>(N27/Q27)*T27/100*W27</f>
        <v>26619838</v>
      </c>
    </row>
    <row r="28" spans="1:26" s="1" customFormat="1" ht="15.75" customHeight="1">
      <c r="A28" s="754"/>
      <c r="B28" s="143"/>
      <c r="C28" s="13"/>
      <c r="D28" s="39"/>
      <c r="E28" s="1626">
        <v>113</v>
      </c>
      <c r="F28" s="956">
        <v>113</v>
      </c>
      <c r="G28" s="31">
        <v>27325</v>
      </c>
      <c r="H28" s="31">
        <v>27190</v>
      </c>
      <c r="I28" s="34">
        <f>(H28-G28)</f>
        <v>-135</v>
      </c>
      <c r="J28" s="111">
        <f>(H28/G28*100)-100</f>
        <v>-0.49405306495883394</v>
      </c>
      <c r="K28" s="99"/>
      <c r="L28" s="52"/>
      <c r="M28" s="255"/>
      <c r="N28" s="83"/>
      <c r="O28" s="10"/>
      <c r="P28" s="11"/>
      <c r="Q28" s="127"/>
      <c r="R28" s="84"/>
      <c r="S28" s="11"/>
      <c r="T28" s="84"/>
      <c r="U28" s="194"/>
      <c r="V28" s="85"/>
      <c r="W28" s="85"/>
      <c r="X28" s="85"/>
      <c r="Y28" s="10"/>
      <c r="Z28" s="1174">
        <f>SUM(Z29:Z32)</f>
        <v>27190000</v>
      </c>
    </row>
    <row r="29" spans="1:26" s="1" customFormat="1" ht="15.75" customHeight="1">
      <c r="A29" s="754"/>
      <c r="B29" s="143"/>
      <c r="C29" s="13"/>
      <c r="D29" s="39"/>
      <c r="E29" s="1626"/>
      <c r="F29" s="956" t="s">
        <v>485</v>
      </c>
      <c r="G29" s="25"/>
      <c r="H29" s="25"/>
      <c r="I29" s="25"/>
      <c r="J29" s="111"/>
      <c r="K29" s="99"/>
      <c r="L29" s="52" t="s">
        <v>106</v>
      </c>
      <c r="M29" s="253" t="s">
        <v>152</v>
      </c>
      <c r="N29" s="165">
        <v>190000</v>
      </c>
      <c r="O29" s="1" t="s">
        <v>108</v>
      </c>
      <c r="P29" s="11" t="s">
        <v>97</v>
      </c>
      <c r="Q29" s="129">
        <v>4</v>
      </c>
      <c r="R29" s="1" t="s">
        <v>116</v>
      </c>
      <c r="S29" s="11" t="s">
        <v>97</v>
      </c>
      <c r="T29" s="1">
        <v>12</v>
      </c>
      <c r="U29" s="103" t="s">
        <v>133</v>
      </c>
      <c r="Y29" s="10" t="s">
        <v>109</v>
      </c>
      <c r="Z29" s="620">
        <f>N29*Q29*T29</f>
        <v>9120000</v>
      </c>
    </row>
    <row r="30" spans="1:26" s="1" customFormat="1" ht="15.75" customHeight="1">
      <c r="A30" s="754"/>
      <c r="B30" s="143"/>
      <c r="C30" s="13"/>
      <c r="D30" s="1213"/>
      <c r="E30" s="1626"/>
      <c r="F30" s="1196"/>
      <c r="G30" s="25"/>
      <c r="H30" s="25"/>
      <c r="I30" s="25"/>
      <c r="J30" s="111"/>
      <c r="K30" s="99"/>
      <c r="L30" s="52"/>
      <c r="M30" s="253"/>
      <c r="N30" s="165">
        <v>190000</v>
      </c>
      <c r="O30" s="1" t="s">
        <v>0</v>
      </c>
      <c r="P30" s="11" t="s">
        <v>97</v>
      </c>
      <c r="Q30" s="129">
        <v>1</v>
      </c>
      <c r="R30" s="1" t="s">
        <v>2</v>
      </c>
      <c r="S30" s="11" t="s">
        <v>97</v>
      </c>
      <c r="T30" s="1">
        <v>7</v>
      </c>
      <c r="U30" s="103" t="s">
        <v>6</v>
      </c>
      <c r="Y30" s="1211" t="s">
        <v>19</v>
      </c>
      <c r="Z30" s="620">
        <f>N30*Q30*T30</f>
        <v>1330000</v>
      </c>
    </row>
    <row r="31" spans="1:26" s="1" customFormat="1" ht="15.75" customHeight="1">
      <c r="A31" s="754"/>
      <c r="B31" s="143"/>
      <c r="C31" s="13"/>
      <c r="D31" s="1132"/>
      <c r="E31" s="1626"/>
      <c r="F31" s="1196"/>
      <c r="G31" s="25"/>
      <c r="H31" s="25"/>
      <c r="I31" s="25"/>
      <c r="J31" s="111"/>
      <c r="K31" s="99"/>
      <c r="L31" s="52"/>
      <c r="M31" s="253"/>
      <c r="N31" s="165">
        <v>135000</v>
      </c>
      <c r="O31" s="1" t="s">
        <v>0</v>
      </c>
      <c r="P31" s="11" t="s">
        <v>97</v>
      </c>
      <c r="Q31" s="129">
        <v>1</v>
      </c>
      <c r="R31" s="1" t="s">
        <v>2</v>
      </c>
      <c r="S31" s="11" t="s">
        <v>97</v>
      </c>
      <c r="T31" s="1">
        <v>4</v>
      </c>
      <c r="U31" s="103" t="s">
        <v>6</v>
      </c>
      <c r="Y31" s="1145" t="s">
        <v>19</v>
      </c>
      <c r="Z31" s="620">
        <f>N31*Q31*T31</f>
        <v>540000</v>
      </c>
    </row>
    <row r="32" spans="1:26" s="1" customFormat="1" ht="15.75" customHeight="1">
      <c r="A32" s="1964"/>
      <c r="B32" s="1965"/>
      <c r="C32" s="289"/>
      <c r="D32" s="402"/>
      <c r="E32" s="1628"/>
      <c r="F32" s="1671"/>
      <c r="G32" s="26"/>
      <c r="H32" s="26"/>
      <c r="I32" s="26"/>
      <c r="J32" s="110"/>
      <c r="K32" s="98"/>
      <c r="L32" s="48"/>
      <c r="M32" s="272"/>
      <c r="N32" s="172">
        <v>135000</v>
      </c>
      <c r="O32" s="120" t="s">
        <v>0</v>
      </c>
      <c r="P32" s="22" t="s">
        <v>97</v>
      </c>
      <c r="Q32" s="1117">
        <v>10</v>
      </c>
      <c r="R32" s="120" t="s">
        <v>2</v>
      </c>
      <c r="S32" s="22" t="s">
        <v>97</v>
      </c>
      <c r="T32" s="120">
        <v>12</v>
      </c>
      <c r="U32" s="150" t="s">
        <v>6</v>
      </c>
      <c r="V32" s="120"/>
      <c r="W32" s="120"/>
      <c r="X32" s="120"/>
      <c r="Y32" s="21" t="s">
        <v>19</v>
      </c>
      <c r="Z32" s="623">
        <f>N32*Q32*T32</f>
        <v>16200000</v>
      </c>
    </row>
    <row r="33" spans="1:26" s="1" customFormat="1" ht="15.75" customHeight="1">
      <c r="A33" s="1966"/>
      <c r="B33" s="161"/>
      <c r="C33" s="15"/>
      <c r="D33" s="615"/>
      <c r="E33" s="1627">
        <v>114</v>
      </c>
      <c r="F33" s="959">
        <v>114</v>
      </c>
      <c r="G33" s="30">
        <v>120102</v>
      </c>
      <c r="H33" s="30">
        <v>139120</v>
      </c>
      <c r="I33" s="33">
        <f>(H33-G33)</f>
        <v>19018</v>
      </c>
      <c r="J33" s="113">
        <f>(H33/G33*100)-100</f>
        <v>15.834873690696256</v>
      </c>
      <c r="K33" s="101"/>
      <c r="L33" s="42"/>
      <c r="M33" s="1967"/>
      <c r="N33" s="94"/>
      <c r="O33" s="18"/>
      <c r="P33" s="19"/>
      <c r="Q33" s="128"/>
      <c r="R33" s="88"/>
      <c r="S33" s="19"/>
      <c r="T33" s="88"/>
      <c r="U33" s="195"/>
      <c r="V33" s="91"/>
      <c r="W33" s="91"/>
      <c r="X33" s="91"/>
      <c r="Y33" s="18"/>
      <c r="Z33" s="1173">
        <f>SUM(Z34:Z50)</f>
        <v>139120259</v>
      </c>
    </row>
    <row r="34" spans="1:26" s="1" customFormat="1" ht="15.75" customHeight="1">
      <c r="A34" s="754"/>
      <c r="B34" s="143"/>
      <c r="C34" s="289"/>
      <c r="D34" s="39"/>
      <c r="E34" s="1628"/>
      <c r="F34" s="956" t="s">
        <v>486</v>
      </c>
      <c r="G34" s="25"/>
      <c r="H34" s="25"/>
      <c r="I34" s="25"/>
      <c r="J34" s="111"/>
      <c r="K34" s="98"/>
      <c r="L34" s="52" t="s">
        <v>106</v>
      </c>
      <c r="M34" s="253" t="s">
        <v>153</v>
      </c>
      <c r="N34" s="165">
        <f>Z8</f>
        <v>228170040</v>
      </c>
      <c r="O34" s="1" t="s">
        <v>108</v>
      </c>
      <c r="P34" s="11" t="s">
        <v>97</v>
      </c>
      <c r="Q34" s="130">
        <v>10</v>
      </c>
      <c r="R34" s="85" t="s">
        <v>112</v>
      </c>
      <c r="S34" s="11"/>
      <c r="U34" s="103"/>
      <c r="Y34" s="10" t="s">
        <v>109</v>
      </c>
      <c r="Z34" s="620">
        <f>N34*Q34/100</f>
        <v>22817004</v>
      </c>
    </row>
    <row r="35" spans="1:26" s="1" customFormat="1" ht="15.75" customHeight="1">
      <c r="A35" s="868"/>
      <c r="B35" s="143"/>
      <c r="C35" s="15"/>
      <c r="D35" s="41"/>
      <c r="E35" s="1629"/>
      <c r="F35" s="1661"/>
      <c r="G35" s="25"/>
      <c r="H35" s="25"/>
      <c r="I35" s="25"/>
      <c r="J35" s="111"/>
      <c r="K35" s="568"/>
      <c r="L35" s="13" t="s">
        <v>106</v>
      </c>
      <c r="M35" s="261" t="s">
        <v>154</v>
      </c>
      <c r="N35" s="83">
        <v>50000</v>
      </c>
      <c r="O35" s="1" t="s">
        <v>108</v>
      </c>
      <c r="P35" s="11" t="s">
        <v>97</v>
      </c>
      <c r="Q35" s="127">
        <v>15</v>
      </c>
      <c r="R35" s="1" t="s">
        <v>116</v>
      </c>
      <c r="S35" s="11" t="s">
        <v>97</v>
      </c>
      <c r="T35" s="84">
        <v>12</v>
      </c>
      <c r="U35" s="103" t="s">
        <v>133</v>
      </c>
      <c r="V35" s="85"/>
      <c r="W35" s="85"/>
      <c r="X35" s="85"/>
      <c r="Y35" s="10" t="s">
        <v>109</v>
      </c>
      <c r="Z35" s="620">
        <f t="shared" ref="Z35:Z46" si="1">N35*Q35*T35</f>
        <v>9000000</v>
      </c>
    </row>
    <row r="36" spans="1:26" s="1" customFormat="1" ht="15.75" customHeight="1">
      <c r="A36" s="754"/>
      <c r="B36" s="143"/>
      <c r="C36" s="13"/>
      <c r="D36" s="39"/>
      <c r="E36" s="1626"/>
      <c r="F36" s="956"/>
      <c r="G36" s="25"/>
      <c r="H36" s="25"/>
      <c r="I36" s="25"/>
      <c r="J36" s="111"/>
      <c r="K36" s="99"/>
      <c r="L36" s="52" t="s">
        <v>106</v>
      </c>
      <c r="M36" s="255" t="s">
        <v>155</v>
      </c>
      <c r="N36" s="83">
        <v>70000</v>
      </c>
      <c r="O36" s="1" t="s">
        <v>108</v>
      </c>
      <c r="P36" s="11" t="s">
        <v>97</v>
      </c>
      <c r="Q36" s="127">
        <v>3</v>
      </c>
      <c r="R36" s="1" t="s">
        <v>116</v>
      </c>
      <c r="S36" s="11" t="s">
        <v>97</v>
      </c>
      <c r="T36" s="84">
        <v>12</v>
      </c>
      <c r="U36" s="103" t="s">
        <v>133</v>
      </c>
      <c r="V36" s="85"/>
      <c r="W36" s="85"/>
      <c r="X36" s="85"/>
      <c r="Y36" s="10" t="s">
        <v>109</v>
      </c>
      <c r="Z36" s="620">
        <f t="shared" si="1"/>
        <v>2520000</v>
      </c>
    </row>
    <row r="37" spans="1:26" s="1" customFormat="1" ht="15.75" customHeight="1">
      <c r="A37" s="754"/>
      <c r="B37" s="143"/>
      <c r="C37" s="13"/>
      <c r="D37" s="1205"/>
      <c r="E37" s="1626"/>
      <c r="F37" s="956"/>
      <c r="G37" s="25"/>
      <c r="H37" s="25"/>
      <c r="I37" s="25"/>
      <c r="J37" s="111"/>
      <c r="K37" s="99"/>
      <c r="L37" s="52"/>
      <c r="M37" s="255"/>
      <c r="N37" s="83">
        <v>50000</v>
      </c>
      <c r="O37" s="1" t="s">
        <v>0</v>
      </c>
      <c r="P37" s="11" t="s">
        <v>97</v>
      </c>
      <c r="Q37" s="127">
        <v>1</v>
      </c>
      <c r="R37" s="1" t="s">
        <v>2</v>
      </c>
      <c r="S37" s="11" t="s">
        <v>97</v>
      </c>
      <c r="T37" s="1203">
        <v>12</v>
      </c>
      <c r="U37" s="103" t="s">
        <v>6</v>
      </c>
      <c r="V37" s="1204"/>
      <c r="W37" s="1204"/>
      <c r="X37" s="1204"/>
      <c r="Y37" s="1202" t="s">
        <v>19</v>
      </c>
      <c r="Z37" s="620">
        <f>N37*Q37*T37</f>
        <v>600000</v>
      </c>
    </row>
    <row r="38" spans="1:26" s="1" customFormat="1" ht="15.75" customHeight="1">
      <c r="A38" s="754"/>
      <c r="B38" s="143"/>
      <c r="C38" s="13"/>
      <c r="D38" s="1213"/>
      <c r="E38" s="1626"/>
      <c r="F38" s="956"/>
      <c r="G38" s="25"/>
      <c r="H38" s="25"/>
      <c r="I38" s="25"/>
      <c r="J38" s="111"/>
      <c r="K38" s="99"/>
      <c r="L38" s="52"/>
      <c r="M38" s="255"/>
      <c r="N38" s="83">
        <v>30000</v>
      </c>
      <c r="O38" s="1" t="s">
        <v>0</v>
      </c>
      <c r="P38" s="11" t="s">
        <v>97</v>
      </c>
      <c r="Q38" s="127">
        <v>1</v>
      </c>
      <c r="R38" s="1" t="s">
        <v>2</v>
      </c>
      <c r="S38" s="11" t="s">
        <v>97</v>
      </c>
      <c r="T38" s="1212">
        <v>1</v>
      </c>
      <c r="U38" s="103" t="s">
        <v>6</v>
      </c>
      <c r="V38" s="1204"/>
      <c r="W38" s="1204"/>
      <c r="X38" s="1204"/>
      <c r="Y38" s="1211" t="s">
        <v>19</v>
      </c>
      <c r="Z38" s="620">
        <f>N38*Q38*T38</f>
        <v>30000</v>
      </c>
    </row>
    <row r="39" spans="1:26" s="1" customFormat="1" ht="15.75" customHeight="1">
      <c r="A39" s="754"/>
      <c r="B39" s="143"/>
      <c r="C39" s="13"/>
      <c r="D39" s="39"/>
      <c r="E39" s="1626"/>
      <c r="F39" s="956"/>
      <c r="G39" s="25"/>
      <c r="H39" s="25"/>
      <c r="I39" s="25"/>
      <c r="J39" s="111"/>
      <c r="K39" s="99"/>
      <c r="L39" s="52"/>
      <c r="M39" s="255"/>
      <c r="N39" s="83">
        <v>30000</v>
      </c>
      <c r="O39" s="1" t="s">
        <v>0</v>
      </c>
      <c r="P39" s="11" t="s">
        <v>97</v>
      </c>
      <c r="Q39" s="127">
        <v>2</v>
      </c>
      <c r="R39" s="1" t="s">
        <v>2</v>
      </c>
      <c r="S39" s="11" t="s">
        <v>97</v>
      </c>
      <c r="T39" s="84">
        <v>5</v>
      </c>
      <c r="U39" s="103" t="s">
        <v>6</v>
      </c>
      <c r="V39" s="85"/>
      <c r="W39" s="85"/>
      <c r="X39" s="85"/>
      <c r="Y39" s="10" t="s">
        <v>19</v>
      </c>
      <c r="Z39" s="620">
        <f>N39*Q39*T39</f>
        <v>300000</v>
      </c>
    </row>
    <row r="40" spans="1:26" s="1" customFormat="1" ht="15.75" customHeight="1">
      <c r="A40" s="754"/>
      <c r="B40" s="143"/>
      <c r="C40" s="13"/>
      <c r="D40" s="41"/>
      <c r="E40" s="1626"/>
      <c r="F40" s="956"/>
      <c r="G40" s="25"/>
      <c r="H40" s="25"/>
      <c r="I40" s="25"/>
      <c r="J40" s="111"/>
      <c r="K40" s="99"/>
      <c r="L40" s="52" t="s">
        <v>106</v>
      </c>
      <c r="M40" s="255" t="s">
        <v>156</v>
      </c>
      <c r="N40" s="83">
        <v>360000</v>
      </c>
      <c r="O40" s="1" t="s">
        <v>108</v>
      </c>
      <c r="P40" s="11" t="s">
        <v>97</v>
      </c>
      <c r="Q40" s="127">
        <v>1</v>
      </c>
      <c r="R40" s="1" t="s">
        <v>116</v>
      </c>
      <c r="S40" s="11" t="s">
        <v>97</v>
      </c>
      <c r="T40" s="84">
        <v>12</v>
      </c>
      <c r="U40" s="103" t="s">
        <v>133</v>
      </c>
      <c r="V40" s="85"/>
      <c r="W40" s="85"/>
      <c r="X40" s="85"/>
      <c r="Y40" s="10" t="s">
        <v>109</v>
      </c>
      <c r="Z40" s="620">
        <f t="shared" si="1"/>
        <v>4320000</v>
      </c>
    </row>
    <row r="41" spans="1:26" s="1" customFormat="1" ht="15.75" customHeight="1">
      <c r="A41" s="754"/>
      <c r="B41" s="143"/>
      <c r="C41" s="13"/>
      <c r="D41" s="41"/>
      <c r="E41" s="1626"/>
      <c r="F41" s="956"/>
      <c r="G41" s="25"/>
      <c r="H41" s="25"/>
      <c r="I41" s="25"/>
      <c r="J41" s="111"/>
      <c r="K41" s="99"/>
      <c r="L41" s="52"/>
      <c r="M41" s="255"/>
      <c r="N41" s="83">
        <v>230000</v>
      </c>
      <c r="O41" s="1" t="s">
        <v>0</v>
      </c>
      <c r="P41" s="11" t="s">
        <v>97</v>
      </c>
      <c r="Q41" s="127">
        <v>2</v>
      </c>
      <c r="R41" s="1" t="s">
        <v>2</v>
      </c>
      <c r="S41" s="11" t="s">
        <v>97</v>
      </c>
      <c r="T41" s="1212">
        <v>12</v>
      </c>
      <c r="U41" s="103" t="s">
        <v>6</v>
      </c>
      <c r="V41" s="1204"/>
      <c r="W41" s="1204"/>
      <c r="X41" s="1204"/>
      <c r="Y41" s="1211" t="s">
        <v>19</v>
      </c>
      <c r="Z41" s="620">
        <f t="shared" si="1"/>
        <v>5520000</v>
      </c>
    </row>
    <row r="42" spans="1:26" s="1" customFormat="1" ht="15.75" customHeight="1">
      <c r="A42" s="754"/>
      <c r="B42" s="143"/>
      <c r="C42" s="13"/>
      <c r="D42" s="41"/>
      <c r="E42" s="1626"/>
      <c r="F42" s="956"/>
      <c r="G42" s="25"/>
      <c r="H42" s="25"/>
      <c r="I42" s="25"/>
      <c r="J42" s="111"/>
      <c r="K42" s="99"/>
      <c r="L42" s="52"/>
      <c r="M42" s="255"/>
      <c r="N42" s="83">
        <v>100000</v>
      </c>
      <c r="O42" s="1" t="s">
        <v>0</v>
      </c>
      <c r="P42" s="11" t="s">
        <v>97</v>
      </c>
      <c r="Q42" s="127">
        <v>10</v>
      </c>
      <c r="R42" s="1" t="s">
        <v>2</v>
      </c>
      <c r="S42" s="11" t="s">
        <v>97</v>
      </c>
      <c r="T42" s="1212">
        <v>12</v>
      </c>
      <c r="U42" s="103" t="s">
        <v>6</v>
      </c>
      <c r="V42" s="1204"/>
      <c r="W42" s="1204"/>
      <c r="X42" s="1204"/>
      <c r="Y42" s="1211" t="s">
        <v>19</v>
      </c>
      <c r="Z42" s="620">
        <f>N42*Q42*T42</f>
        <v>12000000</v>
      </c>
    </row>
    <row r="43" spans="1:26" s="1" customFormat="1" ht="15.75" customHeight="1">
      <c r="A43" s="754"/>
      <c r="B43" s="143"/>
      <c r="C43" s="13"/>
      <c r="D43" s="41"/>
      <c r="E43" s="1626"/>
      <c r="F43" s="956"/>
      <c r="G43" s="25"/>
      <c r="H43" s="25"/>
      <c r="I43" s="25"/>
      <c r="J43" s="111"/>
      <c r="K43" s="99"/>
      <c r="L43" s="52"/>
      <c r="M43" s="255"/>
      <c r="N43" s="83">
        <v>100000</v>
      </c>
      <c r="O43" s="1" t="s">
        <v>0</v>
      </c>
      <c r="P43" s="11" t="s">
        <v>97</v>
      </c>
      <c r="Q43" s="127">
        <v>1</v>
      </c>
      <c r="R43" s="1" t="s">
        <v>2</v>
      </c>
      <c r="S43" s="11" t="s">
        <v>97</v>
      </c>
      <c r="T43" s="1212">
        <v>11</v>
      </c>
      <c r="U43" s="103" t="s">
        <v>6</v>
      </c>
      <c r="V43" s="1204"/>
      <c r="W43" s="1204"/>
      <c r="X43" s="1204"/>
      <c r="Y43" s="1211" t="s">
        <v>19</v>
      </c>
      <c r="Z43" s="620">
        <f>N43*Q43*T43</f>
        <v>1100000</v>
      </c>
    </row>
    <row r="44" spans="1:26" s="1" customFormat="1" ht="15.75" customHeight="1">
      <c r="A44" s="754"/>
      <c r="B44" s="143"/>
      <c r="C44" s="13"/>
      <c r="D44" s="41"/>
      <c r="E44" s="1626"/>
      <c r="F44" s="956"/>
      <c r="G44" s="25"/>
      <c r="H44" s="25"/>
      <c r="I44" s="25"/>
      <c r="J44" s="111"/>
      <c r="K44" s="99"/>
      <c r="L44" s="52"/>
      <c r="M44" s="255"/>
      <c r="N44" s="83">
        <v>30000</v>
      </c>
      <c r="O44" s="1" t="s">
        <v>0</v>
      </c>
      <c r="P44" s="11" t="s">
        <v>97</v>
      </c>
      <c r="Q44" s="127">
        <v>1</v>
      </c>
      <c r="R44" s="1" t="s">
        <v>2</v>
      </c>
      <c r="S44" s="11" t="s">
        <v>97</v>
      </c>
      <c r="T44" s="1203">
        <v>12</v>
      </c>
      <c r="U44" s="103" t="s">
        <v>6</v>
      </c>
      <c r="V44" s="1204"/>
      <c r="W44" s="1204"/>
      <c r="X44" s="1204"/>
      <c r="Y44" s="1202" t="s">
        <v>19</v>
      </c>
      <c r="Z44" s="620">
        <f>N44*Q44*T44</f>
        <v>360000</v>
      </c>
    </row>
    <row r="45" spans="1:26" s="1" customFormat="1" ht="15.75" customHeight="1">
      <c r="A45" s="754"/>
      <c r="B45" s="143"/>
      <c r="C45" s="13"/>
      <c r="D45" s="41"/>
      <c r="E45" s="1626"/>
      <c r="F45" s="956"/>
      <c r="G45" s="25"/>
      <c r="H45" s="25"/>
      <c r="I45" s="25"/>
      <c r="J45" s="111"/>
      <c r="K45" s="99"/>
      <c r="L45" s="52" t="s">
        <v>106</v>
      </c>
      <c r="M45" s="255" t="s">
        <v>157</v>
      </c>
      <c r="N45" s="83">
        <v>120000</v>
      </c>
      <c r="O45" s="1" t="s">
        <v>108</v>
      </c>
      <c r="P45" s="11" t="s">
        <v>97</v>
      </c>
      <c r="Q45" s="127">
        <v>15</v>
      </c>
      <c r="R45" s="1" t="s">
        <v>116</v>
      </c>
      <c r="S45" s="11" t="s">
        <v>97</v>
      </c>
      <c r="T45" s="84">
        <v>12</v>
      </c>
      <c r="U45" s="103" t="s">
        <v>133</v>
      </c>
      <c r="V45" s="85"/>
      <c r="W45" s="85"/>
      <c r="X45" s="85"/>
      <c r="Y45" s="10" t="s">
        <v>109</v>
      </c>
      <c r="Z45" s="620">
        <f t="shared" si="1"/>
        <v>21600000</v>
      </c>
    </row>
    <row r="46" spans="1:26" s="1" customFormat="1" ht="15.75" customHeight="1">
      <c r="A46" s="754"/>
      <c r="B46" s="143"/>
      <c r="C46" s="13"/>
      <c r="D46" s="41"/>
      <c r="E46" s="1626"/>
      <c r="F46" s="956"/>
      <c r="G46" s="25"/>
      <c r="H46" s="25"/>
      <c r="I46" s="25"/>
      <c r="J46" s="111"/>
      <c r="K46" s="99"/>
      <c r="L46" s="52" t="s">
        <v>106</v>
      </c>
      <c r="M46" s="255" t="s">
        <v>390</v>
      </c>
      <c r="N46" s="83">
        <v>100000</v>
      </c>
      <c r="O46" s="1" t="s">
        <v>108</v>
      </c>
      <c r="P46" s="11" t="s">
        <v>97</v>
      </c>
      <c r="Q46" s="127">
        <v>1</v>
      </c>
      <c r="R46" s="1" t="s">
        <v>116</v>
      </c>
      <c r="S46" s="11" t="s">
        <v>97</v>
      </c>
      <c r="T46" s="84">
        <v>12</v>
      </c>
      <c r="U46" s="103" t="s">
        <v>133</v>
      </c>
      <c r="V46" s="85"/>
      <c r="W46" s="85"/>
      <c r="X46" s="85"/>
      <c r="Y46" s="10" t="s">
        <v>109</v>
      </c>
      <c r="Z46" s="620">
        <f t="shared" si="1"/>
        <v>1200000</v>
      </c>
    </row>
    <row r="47" spans="1:26" s="1" customFormat="1" ht="15.75" customHeight="1">
      <c r="A47" s="754"/>
      <c r="B47" s="143"/>
      <c r="C47" s="13"/>
      <c r="D47" s="41"/>
      <c r="E47" s="1626"/>
      <c r="F47" s="956"/>
      <c r="G47" s="25"/>
      <c r="H47" s="25"/>
      <c r="I47" s="25"/>
      <c r="J47" s="111"/>
      <c r="K47" s="99"/>
      <c r="L47" s="52"/>
      <c r="M47" s="255"/>
      <c r="N47" s="83">
        <v>60000</v>
      </c>
      <c r="O47" s="1" t="s">
        <v>0</v>
      </c>
      <c r="P47" s="11" t="s">
        <v>97</v>
      </c>
      <c r="Q47" s="127">
        <v>14</v>
      </c>
      <c r="R47" s="1" t="s">
        <v>2</v>
      </c>
      <c r="S47" s="11" t="s">
        <v>97</v>
      </c>
      <c r="T47" s="1212">
        <v>12</v>
      </c>
      <c r="U47" s="103" t="s">
        <v>6</v>
      </c>
      <c r="V47" s="1204"/>
      <c r="W47" s="1204"/>
      <c r="X47" s="1204"/>
      <c r="Y47" s="1211" t="s">
        <v>19</v>
      </c>
      <c r="Z47" s="620">
        <f>N47*Q47*T47</f>
        <v>10080000</v>
      </c>
    </row>
    <row r="48" spans="1:26" s="1" customFormat="1" ht="15.75" customHeight="1">
      <c r="A48" s="754"/>
      <c r="B48" s="143"/>
      <c r="C48" s="13"/>
      <c r="D48" s="2018"/>
      <c r="E48" s="1626"/>
      <c r="F48" s="956"/>
      <c r="G48" s="25"/>
      <c r="H48" s="25"/>
      <c r="I48" s="25"/>
      <c r="J48" s="111"/>
      <c r="K48" s="99"/>
      <c r="L48" s="52" t="s">
        <v>106</v>
      </c>
      <c r="M48" s="255" t="s">
        <v>834</v>
      </c>
      <c r="N48" s="83">
        <v>114000</v>
      </c>
      <c r="O48" s="1" t="s">
        <v>108</v>
      </c>
      <c r="P48" s="11" t="s">
        <v>97</v>
      </c>
      <c r="Q48" s="127">
        <v>14</v>
      </c>
      <c r="R48" s="1" t="s">
        <v>116</v>
      </c>
      <c r="S48" s="11" t="s">
        <v>97</v>
      </c>
      <c r="T48" s="1212">
        <v>12</v>
      </c>
      <c r="U48" s="103" t="s">
        <v>133</v>
      </c>
      <c r="V48" s="1204"/>
      <c r="W48" s="1204"/>
      <c r="X48" s="1204"/>
      <c r="Y48" s="1211" t="s">
        <v>109</v>
      </c>
      <c r="Z48" s="620">
        <f t="shared" ref="Z48" si="2">N48*Q48*T48</f>
        <v>19152000</v>
      </c>
    </row>
    <row r="49" spans="1:26" s="1" customFormat="1" ht="15.75" customHeight="1">
      <c r="A49" s="754"/>
      <c r="B49" s="143"/>
      <c r="C49" s="13"/>
      <c r="D49" s="41"/>
      <c r="E49" s="1626"/>
      <c r="F49" s="956"/>
      <c r="G49" s="25"/>
      <c r="H49" s="25"/>
      <c r="I49" s="25"/>
      <c r="J49" s="111"/>
      <c r="K49" s="99"/>
      <c r="L49" s="52" t="s">
        <v>106</v>
      </c>
      <c r="M49" s="255" t="s">
        <v>158</v>
      </c>
      <c r="N49" s="83">
        <f>N34</f>
        <v>228170040</v>
      </c>
      <c r="O49" s="1" t="s">
        <v>108</v>
      </c>
      <c r="P49" s="11" t="s">
        <v>113</v>
      </c>
      <c r="Q49" s="127">
        <v>12</v>
      </c>
      <c r="R49" s="1" t="s">
        <v>114</v>
      </c>
      <c r="S49" s="11"/>
      <c r="T49" s="84"/>
      <c r="U49" s="103"/>
      <c r="V49" s="85"/>
      <c r="W49" s="85"/>
      <c r="X49" s="85"/>
      <c r="Y49" s="10" t="s">
        <v>109</v>
      </c>
      <c r="Z49" s="620">
        <f>N49/Q49</f>
        <v>19014170</v>
      </c>
    </row>
    <row r="50" spans="1:26" s="1" customFormat="1" ht="15" customHeight="1">
      <c r="A50" s="754"/>
      <c r="B50" s="143"/>
      <c r="C50" s="13"/>
      <c r="D50" s="41"/>
      <c r="E50" s="1626"/>
      <c r="F50" s="956"/>
      <c r="G50" s="25"/>
      <c r="H50" s="25"/>
      <c r="I50" s="25"/>
      <c r="J50" s="111"/>
      <c r="K50" s="99"/>
      <c r="L50" s="52" t="s">
        <v>106</v>
      </c>
      <c r="M50" s="255" t="s">
        <v>159</v>
      </c>
      <c r="N50" s="83">
        <f>N34</f>
        <v>228170040</v>
      </c>
      <c r="O50" s="1" t="s">
        <v>108</v>
      </c>
      <c r="P50" s="11" t="s">
        <v>113</v>
      </c>
      <c r="Q50" s="127">
        <v>12</v>
      </c>
      <c r="R50" s="1" t="s">
        <v>114</v>
      </c>
      <c r="S50" s="11" t="s">
        <v>97</v>
      </c>
      <c r="T50" s="84">
        <v>50</v>
      </c>
      <c r="U50" s="194" t="s">
        <v>134</v>
      </c>
      <c r="V50" s="85"/>
      <c r="W50" s="85"/>
      <c r="X50" s="85"/>
      <c r="Y50" s="10" t="s">
        <v>109</v>
      </c>
      <c r="Z50" s="620">
        <f>(N50/Q50)*T50/100</f>
        <v>9507085</v>
      </c>
    </row>
    <row r="51" spans="1:26" s="1" customFormat="1" ht="15" customHeight="1">
      <c r="A51" s="754"/>
      <c r="B51" s="143"/>
      <c r="C51" s="13"/>
      <c r="D51" s="2018"/>
      <c r="E51" s="1626"/>
      <c r="F51" s="1281" t="s">
        <v>783</v>
      </c>
      <c r="G51" s="65">
        <v>720</v>
      </c>
      <c r="H51" s="65">
        <v>720</v>
      </c>
      <c r="I51" s="28">
        <f>(H51-G51)</f>
        <v>0</v>
      </c>
      <c r="J51" s="112">
        <v>100</v>
      </c>
      <c r="K51" s="100"/>
      <c r="L51" s="17" t="s">
        <v>106</v>
      </c>
      <c r="M51" s="257" t="s">
        <v>391</v>
      </c>
      <c r="N51" s="93">
        <v>30000</v>
      </c>
      <c r="O51" s="49" t="s">
        <v>0</v>
      </c>
      <c r="P51" s="38" t="s">
        <v>97</v>
      </c>
      <c r="Q51" s="131">
        <v>2</v>
      </c>
      <c r="R51" s="49" t="s">
        <v>2</v>
      </c>
      <c r="S51" s="38" t="s">
        <v>97</v>
      </c>
      <c r="T51" s="86">
        <v>12</v>
      </c>
      <c r="U51" s="1616" t="s">
        <v>6</v>
      </c>
      <c r="V51" s="118"/>
      <c r="W51" s="118"/>
      <c r="X51" s="118"/>
      <c r="Y51" s="37" t="s">
        <v>19</v>
      </c>
      <c r="Z51" s="2029">
        <f>N51*Q51*T51</f>
        <v>720000</v>
      </c>
    </row>
    <row r="52" spans="1:26" s="1" customFormat="1" ht="15" customHeight="1">
      <c r="A52" s="754"/>
      <c r="B52" s="143"/>
      <c r="C52" s="13"/>
      <c r="D52" s="41"/>
      <c r="E52" s="1631">
        <v>115</v>
      </c>
      <c r="F52" s="1280" t="s">
        <v>784</v>
      </c>
      <c r="G52" s="30">
        <v>38579</v>
      </c>
      <c r="H52" s="30">
        <v>41430</v>
      </c>
      <c r="I52" s="28">
        <f>(H52-G52)</f>
        <v>2851</v>
      </c>
      <c r="J52" s="112">
        <f>(H52/G52*100)-100</f>
        <v>7.390030845796943</v>
      </c>
      <c r="K52" s="100"/>
      <c r="L52" s="65" t="s">
        <v>106</v>
      </c>
      <c r="M52" s="269" t="str">
        <f>F52</f>
        <v>116 퇴직금 및 적립금</v>
      </c>
      <c r="N52" s="166">
        <f>Z8+Z25+Z28+Z33</f>
        <v>497156817</v>
      </c>
      <c r="O52" s="55" t="s">
        <v>117</v>
      </c>
      <c r="P52" s="38" t="s">
        <v>113</v>
      </c>
      <c r="Q52" s="131">
        <v>12</v>
      </c>
      <c r="R52" s="49" t="s">
        <v>111</v>
      </c>
      <c r="S52" s="38"/>
      <c r="T52" s="86"/>
      <c r="U52" s="196"/>
      <c r="V52" s="118"/>
      <c r="W52" s="118"/>
      <c r="X52" s="118"/>
      <c r="Y52" s="37" t="s">
        <v>109</v>
      </c>
      <c r="Z52" s="1175">
        <f>N52/Q52</f>
        <v>41429734.75</v>
      </c>
    </row>
    <row r="53" spans="1:26" s="1" customFormat="1" ht="16.5" customHeight="1">
      <c r="A53" s="754"/>
      <c r="B53" s="41"/>
      <c r="C53" s="13"/>
      <c r="D53" s="41"/>
      <c r="E53" s="1627">
        <v>116</v>
      </c>
      <c r="F53" s="959">
        <v>117</v>
      </c>
      <c r="G53" s="30">
        <v>41432</v>
      </c>
      <c r="H53" s="30">
        <v>44494</v>
      </c>
      <c r="I53" s="136">
        <f>(H53-G53)</f>
        <v>3062</v>
      </c>
      <c r="J53" s="113">
        <f>(H53/G53*100)-100</f>
        <v>7.3904228615562886</v>
      </c>
      <c r="K53" s="101"/>
      <c r="L53" s="24"/>
      <c r="M53" s="264"/>
      <c r="N53" s="167"/>
      <c r="O53" s="56"/>
      <c r="P53" s="60"/>
      <c r="Q53" s="2367"/>
      <c r="R53" s="2367"/>
      <c r="S53" s="60"/>
      <c r="T53" s="87"/>
      <c r="U53" s="157"/>
      <c r="V53" s="44"/>
      <c r="W53" s="44"/>
      <c r="X53" s="44"/>
      <c r="Y53" s="88"/>
      <c r="Z53" s="1176">
        <f>SUM(Z54:Z58)</f>
        <v>44494093.366730697</v>
      </c>
    </row>
    <row r="54" spans="1:26" s="1" customFormat="1" ht="16.5" customHeight="1">
      <c r="A54" s="754"/>
      <c r="B54" s="41"/>
      <c r="C54" s="13"/>
      <c r="D54" s="41"/>
      <c r="E54" s="1626"/>
      <c r="F54" s="956" t="s">
        <v>487</v>
      </c>
      <c r="G54" s="31"/>
      <c r="H54" s="31"/>
      <c r="I54" s="137"/>
      <c r="J54" s="111"/>
      <c r="K54" s="99"/>
      <c r="L54" s="52" t="s">
        <v>106</v>
      </c>
      <c r="M54" s="270" t="s">
        <v>144</v>
      </c>
      <c r="N54" s="168">
        <f>N52+Z59</f>
        <v>497156817</v>
      </c>
      <c r="O54" s="12" t="s">
        <v>118</v>
      </c>
      <c r="P54" s="11" t="s">
        <v>97</v>
      </c>
      <c r="Q54" s="133">
        <v>2.82</v>
      </c>
      <c r="R54" s="85" t="s">
        <v>112</v>
      </c>
      <c r="S54" s="57"/>
      <c r="T54" s="89"/>
      <c r="U54" s="103"/>
      <c r="V54" s="9"/>
      <c r="W54" s="9"/>
      <c r="X54" s="9"/>
      <c r="Y54" s="10" t="s">
        <v>109</v>
      </c>
      <c r="Z54" s="121">
        <f>N54*Q54/100</f>
        <v>14019822.239399998</v>
      </c>
    </row>
    <row r="55" spans="1:26" s="1" customFormat="1" ht="16.5" customHeight="1">
      <c r="A55" s="754"/>
      <c r="B55" s="41"/>
      <c r="C55" s="13"/>
      <c r="D55" s="41"/>
      <c r="E55" s="1626"/>
      <c r="F55" s="956"/>
      <c r="G55" s="31"/>
      <c r="H55" s="31"/>
      <c r="I55" s="137"/>
      <c r="J55" s="111"/>
      <c r="K55" s="99"/>
      <c r="L55" s="52" t="s">
        <v>106</v>
      </c>
      <c r="M55" s="270" t="s">
        <v>224</v>
      </c>
      <c r="N55" s="168">
        <f>Z54</f>
        <v>14019822.239399998</v>
      </c>
      <c r="O55" s="12" t="s">
        <v>0</v>
      </c>
      <c r="P55" s="11" t="s">
        <v>97</v>
      </c>
      <c r="Q55" s="133">
        <v>6.55</v>
      </c>
      <c r="R55" s="85" t="s">
        <v>112</v>
      </c>
      <c r="S55" s="57"/>
      <c r="T55" s="89"/>
      <c r="U55" s="103"/>
      <c r="V55" s="9"/>
      <c r="W55" s="9"/>
      <c r="X55" s="9"/>
      <c r="Y55" s="10" t="s">
        <v>19</v>
      </c>
      <c r="Z55" s="121">
        <f>N55*Q55/100</f>
        <v>918298.35668069986</v>
      </c>
    </row>
    <row r="56" spans="1:26" s="1" customFormat="1" ht="16.5" customHeight="1">
      <c r="A56" s="754"/>
      <c r="B56" s="41"/>
      <c r="C56" s="13"/>
      <c r="D56" s="41"/>
      <c r="E56" s="1626"/>
      <c r="F56" s="956"/>
      <c r="G56" s="31"/>
      <c r="H56" s="31"/>
      <c r="I56" s="137"/>
      <c r="J56" s="111"/>
      <c r="K56" s="99"/>
      <c r="L56" s="52" t="s">
        <v>106</v>
      </c>
      <c r="M56" s="270" t="s">
        <v>143</v>
      </c>
      <c r="N56" s="168">
        <f>N52+Z59</f>
        <v>497156817</v>
      </c>
      <c r="O56" s="12" t="s">
        <v>118</v>
      </c>
      <c r="P56" s="11" t="s">
        <v>97</v>
      </c>
      <c r="Q56" s="122">
        <v>4.5</v>
      </c>
      <c r="R56" s="85" t="s">
        <v>112</v>
      </c>
      <c r="S56" s="57"/>
      <c r="T56" s="89"/>
      <c r="U56" s="103"/>
      <c r="V56" s="9"/>
      <c r="W56" s="9"/>
      <c r="X56" s="9"/>
      <c r="Y56" s="10" t="s">
        <v>109</v>
      </c>
      <c r="Z56" s="121">
        <f>N56*Q56/100</f>
        <v>22372056.765000001</v>
      </c>
    </row>
    <row r="57" spans="1:26" s="1" customFormat="1" ht="16.5" customHeight="1">
      <c r="A57" s="754"/>
      <c r="B57" s="41"/>
      <c r="C57" s="13"/>
      <c r="D57" s="41"/>
      <c r="E57" s="1626"/>
      <c r="F57" s="956"/>
      <c r="G57" s="31"/>
      <c r="H57" s="31"/>
      <c r="I57" s="137"/>
      <c r="J57" s="111"/>
      <c r="K57" s="99"/>
      <c r="L57" s="52" t="s">
        <v>106</v>
      </c>
      <c r="M57" s="270" t="s">
        <v>142</v>
      </c>
      <c r="N57" s="168">
        <f>N52+Z59</f>
        <v>497156817</v>
      </c>
      <c r="O57" s="12" t="s">
        <v>118</v>
      </c>
      <c r="P57" s="11" t="s">
        <v>97</v>
      </c>
      <c r="Q57" s="122">
        <v>0.8</v>
      </c>
      <c r="R57" s="85" t="s">
        <v>112</v>
      </c>
      <c r="S57" s="57"/>
      <c r="T57" s="89"/>
      <c r="U57" s="103"/>
      <c r="V57" s="9"/>
      <c r="W57" s="9"/>
      <c r="X57" s="9"/>
      <c r="Y57" s="10" t="s">
        <v>109</v>
      </c>
      <c r="Z57" s="121">
        <f>N57*Q57/100</f>
        <v>3977254.5360000003</v>
      </c>
    </row>
    <row r="58" spans="1:26" s="1" customFormat="1" ht="16.5" customHeight="1">
      <c r="A58" s="1964"/>
      <c r="B58" s="71"/>
      <c r="C58" s="289"/>
      <c r="D58" s="71"/>
      <c r="E58" s="1628"/>
      <c r="F58" s="957"/>
      <c r="G58" s="32"/>
      <c r="H58" s="32"/>
      <c r="I58" s="613"/>
      <c r="J58" s="110"/>
      <c r="K58" s="98"/>
      <c r="L58" s="48" t="s">
        <v>106</v>
      </c>
      <c r="M58" s="271" t="s">
        <v>141</v>
      </c>
      <c r="N58" s="169">
        <f>N52+Z59</f>
        <v>497156817</v>
      </c>
      <c r="O58" s="58" t="s">
        <v>118</v>
      </c>
      <c r="P58" s="22" t="s">
        <v>97</v>
      </c>
      <c r="Q58" s="140">
        <v>0.64500000000000002</v>
      </c>
      <c r="R58" s="92" t="s">
        <v>112</v>
      </c>
      <c r="S58" s="59"/>
      <c r="T58" s="141"/>
      <c r="U58" s="150"/>
      <c r="V58" s="43"/>
      <c r="W58" s="43"/>
      <c r="X58" s="43"/>
      <c r="Y58" s="21" t="s">
        <v>109</v>
      </c>
      <c r="Z58" s="138">
        <f>N58*Q58/100</f>
        <v>3206661.4696500003</v>
      </c>
    </row>
    <row r="59" spans="1:26" s="1" customFormat="1" ht="16.5" customHeight="1">
      <c r="A59" s="1966"/>
      <c r="B59" s="70"/>
      <c r="C59" s="182"/>
      <c r="D59" s="1968"/>
      <c r="E59" s="1632"/>
      <c r="F59" s="959">
        <v>118</v>
      </c>
      <c r="G59" s="30">
        <v>0</v>
      </c>
      <c r="H59" s="30">
        <v>0</v>
      </c>
      <c r="I59" s="136">
        <f>(H59-G59)</f>
        <v>0</v>
      </c>
      <c r="J59" s="113">
        <v>0</v>
      </c>
      <c r="K59" s="101"/>
      <c r="L59" s="42"/>
      <c r="M59" s="1969"/>
      <c r="N59" s="167"/>
      <c r="O59" s="56"/>
      <c r="P59" s="19"/>
      <c r="Q59" s="1970"/>
      <c r="R59" s="91"/>
      <c r="S59" s="60"/>
      <c r="T59" s="87"/>
      <c r="U59" s="157"/>
      <c r="V59" s="44"/>
      <c r="W59" s="44"/>
      <c r="X59" s="44"/>
      <c r="Y59" s="18"/>
      <c r="Z59" s="1176">
        <f>SUM(Z60:Z60)</f>
        <v>0</v>
      </c>
    </row>
    <row r="60" spans="1:26" s="1" customFormat="1" ht="16.5" customHeight="1">
      <c r="A60" s="754"/>
      <c r="B60" s="41"/>
      <c r="C60" s="181"/>
      <c r="D60" s="281"/>
      <c r="E60" s="1632"/>
      <c r="F60" s="956" t="s">
        <v>488</v>
      </c>
      <c r="G60" s="31"/>
      <c r="H60" s="31"/>
      <c r="I60" s="34"/>
      <c r="J60" s="111"/>
      <c r="K60" s="99"/>
      <c r="L60" s="52"/>
      <c r="M60" s="255"/>
      <c r="N60" s="83">
        <v>0</v>
      </c>
      <c r="O60" s="1" t="s">
        <v>0</v>
      </c>
      <c r="P60" s="11" t="s">
        <v>97</v>
      </c>
      <c r="Q60" s="127">
        <v>0</v>
      </c>
      <c r="R60" s="1" t="s">
        <v>2</v>
      </c>
      <c r="S60" s="11" t="s">
        <v>97</v>
      </c>
      <c r="T60" s="84">
        <v>0</v>
      </c>
      <c r="U60" s="103" t="s">
        <v>6</v>
      </c>
      <c r="V60" s="85"/>
      <c r="W60" s="85"/>
      <c r="X60" s="85"/>
      <c r="Y60" s="10" t="s">
        <v>19</v>
      </c>
      <c r="Z60" s="620">
        <f>N60*Q60*T60</f>
        <v>0</v>
      </c>
    </row>
    <row r="61" spans="1:26" s="1" customFormat="1" ht="15.75" customHeight="1">
      <c r="A61" s="401"/>
      <c r="B61" s="41"/>
      <c r="C61" s="757" t="s">
        <v>205</v>
      </c>
      <c r="D61" s="70" t="s">
        <v>264</v>
      </c>
      <c r="E61" s="2336" t="s">
        <v>96</v>
      </c>
      <c r="F61" s="2327"/>
      <c r="G61" s="68">
        <f>SUM(G62:G88)</f>
        <v>0</v>
      </c>
      <c r="H61" s="68">
        <f>SUM(H62:H88)</f>
        <v>0</v>
      </c>
      <c r="I61" s="28">
        <f>(H61-G61)</f>
        <v>0</v>
      </c>
      <c r="J61" s="112">
        <v>100</v>
      </c>
      <c r="K61" s="100"/>
      <c r="L61" s="139"/>
      <c r="M61" s="257"/>
      <c r="N61" s="93"/>
      <c r="O61" s="105"/>
      <c r="P61" s="23"/>
      <c r="Q61" s="131"/>
      <c r="R61" s="37"/>
      <c r="S61" s="105"/>
      <c r="T61" s="93"/>
      <c r="U61" s="174"/>
      <c r="V61" s="105"/>
      <c r="W61" s="105"/>
      <c r="X61" s="105"/>
      <c r="Y61" s="36"/>
      <c r="Z61" s="822"/>
    </row>
    <row r="62" spans="1:26" s="1" customFormat="1" ht="15.75" customHeight="1">
      <c r="A62" s="754"/>
      <c r="B62" s="143"/>
      <c r="C62" s="13"/>
      <c r="D62" s="41" t="s">
        <v>69</v>
      </c>
      <c r="E62" s="1626">
        <v>111</v>
      </c>
      <c r="F62" s="956" t="s">
        <v>86</v>
      </c>
      <c r="G62" s="115">
        <v>0</v>
      </c>
      <c r="H62" s="31">
        <v>0</v>
      </c>
      <c r="I62" s="34">
        <f>(H62-G62)</f>
        <v>0</v>
      </c>
      <c r="J62" s="111">
        <v>100</v>
      </c>
      <c r="K62" s="99"/>
      <c r="L62" s="52" t="s">
        <v>106</v>
      </c>
      <c r="M62" s="266" t="s">
        <v>292</v>
      </c>
      <c r="N62" s="164"/>
      <c r="O62" s="79"/>
      <c r="P62" s="72"/>
      <c r="Q62" s="126"/>
      <c r="R62" s="80"/>
      <c r="S62" s="82"/>
      <c r="T62" s="96"/>
      <c r="U62" s="193"/>
      <c r="V62" s="82"/>
      <c r="W62" s="82"/>
      <c r="X62" s="82"/>
      <c r="Y62" s="79"/>
      <c r="Z62" s="1172">
        <f>SUM(Z63:Z65)</f>
        <v>0</v>
      </c>
    </row>
    <row r="63" spans="1:26" s="1" customFormat="1" ht="15.75" customHeight="1">
      <c r="A63" s="754"/>
      <c r="B63" s="143"/>
      <c r="C63" s="13"/>
      <c r="D63" s="1131"/>
      <c r="E63" s="1626"/>
      <c r="F63" s="956"/>
      <c r="G63" s="115"/>
      <c r="H63" s="25"/>
      <c r="I63" s="34"/>
      <c r="J63" s="111"/>
      <c r="K63" s="99"/>
      <c r="L63" s="64"/>
      <c r="M63" s="267" t="s">
        <v>474</v>
      </c>
      <c r="N63" s="117">
        <v>0</v>
      </c>
      <c r="O63" s="10" t="s">
        <v>108</v>
      </c>
      <c r="P63" s="11" t="s">
        <v>97</v>
      </c>
      <c r="Q63" s="127">
        <v>1</v>
      </c>
      <c r="R63" s="84" t="s">
        <v>110</v>
      </c>
      <c r="S63" s="11" t="s">
        <v>97</v>
      </c>
      <c r="T63" s="84">
        <v>6</v>
      </c>
      <c r="U63" s="194" t="s">
        <v>133</v>
      </c>
      <c r="V63" s="85"/>
      <c r="W63" s="85"/>
      <c r="X63" s="85"/>
      <c r="Y63" s="10" t="s">
        <v>109</v>
      </c>
      <c r="Z63" s="821">
        <f>N63*Q63*T63</f>
        <v>0</v>
      </c>
    </row>
    <row r="64" spans="1:26" s="1" customFormat="1" ht="15.75" customHeight="1">
      <c r="A64" s="754"/>
      <c r="B64" s="143"/>
      <c r="C64" s="13"/>
      <c r="D64" s="1131"/>
      <c r="E64" s="1626"/>
      <c r="F64" s="956"/>
      <c r="G64" s="115"/>
      <c r="H64" s="25"/>
      <c r="I64" s="34"/>
      <c r="J64" s="111"/>
      <c r="K64" s="99"/>
      <c r="L64" s="64"/>
      <c r="M64" s="267" t="s">
        <v>474</v>
      </c>
      <c r="N64" s="83">
        <v>0</v>
      </c>
      <c r="O64" s="10" t="s">
        <v>108</v>
      </c>
      <c r="P64" s="11" t="s">
        <v>97</v>
      </c>
      <c r="Q64" s="127">
        <v>1</v>
      </c>
      <c r="R64" s="84" t="s">
        <v>110</v>
      </c>
      <c r="S64" s="11" t="s">
        <v>97</v>
      </c>
      <c r="T64" s="84">
        <v>12</v>
      </c>
      <c r="U64" s="194" t="s">
        <v>133</v>
      </c>
      <c r="V64" s="85"/>
      <c r="W64" s="85"/>
      <c r="X64" s="85"/>
      <c r="Y64" s="10" t="s">
        <v>109</v>
      </c>
      <c r="Z64" s="821">
        <f>N64*Q64*T64</f>
        <v>0</v>
      </c>
    </row>
    <row r="65" spans="1:26" s="1" customFormat="1" ht="15.75" customHeight="1">
      <c r="A65" s="754"/>
      <c r="B65" s="143"/>
      <c r="C65" s="13"/>
      <c r="D65" s="1131"/>
      <c r="E65" s="1626"/>
      <c r="F65" s="956"/>
      <c r="G65" s="115"/>
      <c r="H65" s="25"/>
      <c r="I65" s="25"/>
      <c r="J65" s="111"/>
      <c r="K65" s="99"/>
      <c r="L65" s="64"/>
      <c r="M65" s="267" t="s">
        <v>474</v>
      </c>
      <c r="N65" s="83">
        <v>0</v>
      </c>
      <c r="O65" s="10" t="s">
        <v>108</v>
      </c>
      <c r="P65" s="11" t="s">
        <v>97</v>
      </c>
      <c r="Q65" s="127">
        <v>1</v>
      </c>
      <c r="R65" s="84" t="s">
        <v>110</v>
      </c>
      <c r="S65" s="11" t="s">
        <v>97</v>
      </c>
      <c r="T65" s="84">
        <v>12</v>
      </c>
      <c r="U65" s="194" t="s">
        <v>133</v>
      </c>
      <c r="V65" s="85"/>
      <c r="W65" s="85"/>
      <c r="X65" s="85"/>
      <c r="Y65" s="10" t="s">
        <v>109</v>
      </c>
      <c r="Z65" s="821">
        <f>N65*Q65*T65</f>
        <v>0</v>
      </c>
    </row>
    <row r="66" spans="1:26" s="1" customFormat="1" ht="15.75" customHeight="1">
      <c r="A66" s="754"/>
      <c r="B66" s="143"/>
      <c r="C66" s="13"/>
      <c r="D66" s="1131"/>
      <c r="E66" s="1627">
        <v>112</v>
      </c>
      <c r="F66" s="959" t="s">
        <v>87</v>
      </c>
      <c r="G66" s="45">
        <v>0</v>
      </c>
      <c r="H66" s="30">
        <v>0</v>
      </c>
      <c r="I66" s="33">
        <f>(H66-G66)</f>
        <v>0</v>
      </c>
      <c r="J66" s="113">
        <v>100</v>
      </c>
      <c r="K66" s="101"/>
      <c r="L66" s="67"/>
      <c r="M66" s="268"/>
      <c r="N66" s="94"/>
      <c r="O66" s="18"/>
      <c r="P66" s="19"/>
      <c r="Q66" s="128"/>
      <c r="R66" s="88"/>
      <c r="S66" s="19"/>
      <c r="T66" s="88"/>
      <c r="U66" s="195"/>
      <c r="V66" s="91"/>
      <c r="W66" s="91"/>
      <c r="X66" s="91"/>
      <c r="Y66" s="18"/>
      <c r="Z66" s="1173">
        <f>SUM(Z67:Z68)</f>
        <v>0</v>
      </c>
    </row>
    <row r="67" spans="1:26" s="1" customFormat="1" ht="15.75" customHeight="1">
      <c r="A67" s="754"/>
      <c r="B67" s="143"/>
      <c r="C67" s="13"/>
      <c r="D67" s="1131"/>
      <c r="E67" s="1626"/>
      <c r="F67" s="956"/>
      <c r="G67" s="115"/>
      <c r="H67" s="25"/>
      <c r="I67" s="25"/>
      <c r="J67" s="111"/>
      <c r="K67" s="99"/>
      <c r="L67" s="52" t="s">
        <v>106</v>
      </c>
      <c r="M67" s="267" t="s">
        <v>150</v>
      </c>
      <c r="N67" s="83">
        <v>0</v>
      </c>
      <c r="O67" s="10" t="s">
        <v>117</v>
      </c>
      <c r="P67" s="11" t="s">
        <v>113</v>
      </c>
      <c r="Q67" s="127">
        <v>12</v>
      </c>
      <c r="R67" s="84" t="s">
        <v>114</v>
      </c>
      <c r="S67" s="11" t="s">
        <v>97</v>
      </c>
      <c r="T67" s="84">
        <v>400</v>
      </c>
      <c r="U67" s="194" t="s">
        <v>134</v>
      </c>
      <c r="V67" s="85"/>
      <c r="W67" s="85"/>
      <c r="X67" s="85"/>
      <c r="Y67" s="10" t="s">
        <v>109</v>
      </c>
      <c r="Z67" s="821">
        <f>N67/Q67*T67/100</f>
        <v>0</v>
      </c>
    </row>
    <row r="68" spans="1:26" s="1" customFormat="1" ht="15.75" customHeight="1">
      <c r="A68" s="754"/>
      <c r="B68" s="143"/>
      <c r="C68" s="13"/>
      <c r="D68" s="1131"/>
      <c r="E68" s="1628"/>
      <c r="F68" s="957"/>
      <c r="G68" s="46"/>
      <c r="H68" s="26"/>
      <c r="I68" s="26"/>
      <c r="J68" s="110"/>
      <c r="K68" s="98"/>
      <c r="L68" s="48" t="s">
        <v>106</v>
      </c>
      <c r="M68" s="265" t="s">
        <v>151</v>
      </c>
      <c r="N68" s="95">
        <v>0</v>
      </c>
      <c r="O68" s="21" t="s">
        <v>117</v>
      </c>
      <c r="P68" s="22" t="s">
        <v>113</v>
      </c>
      <c r="Q68" s="125">
        <v>12</v>
      </c>
      <c r="R68" s="90" t="s">
        <v>114</v>
      </c>
      <c r="S68" s="22" t="s">
        <v>97</v>
      </c>
      <c r="T68" s="90">
        <v>80</v>
      </c>
      <c r="U68" s="1087" t="s">
        <v>134</v>
      </c>
      <c r="V68" s="22" t="s">
        <v>97</v>
      </c>
      <c r="W68" s="92">
        <v>2</v>
      </c>
      <c r="X68" s="92" t="s">
        <v>115</v>
      </c>
      <c r="Y68" s="21" t="s">
        <v>109</v>
      </c>
      <c r="Z68" s="826">
        <f>(N68/Q68)*T68/100*W68</f>
        <v>0</v>
      </c>
    </row>
    <row r="69" spans="1:26" s="1" customFormat="1" ht="15.75" customHeight="1">
      <c r="A69" s="754"/>
      <c r="B69" s="143"/>
      <c r="C69" s="13"/>
      <c r="D69" s="1131"/>
      <c r="E69" s="1626">
        <v>113</v>
      </c>
      <c r="F69" s="956" t="s">
        <v>152</v>
      </c>
      <c r="G69" s="121">
        <v>0</v>
      </c>
      <c r="H69" s="31">
        <v>0</v>
      </c>
      <c r="I69" s="34">
        <f>(H69-G69)</f>
        <v>0</v>
      </c>
      <c r="J69" s="111">
        <v>100</v>
      </c>
      <c r="K69" s="99"/>
      <c r="L69" s="52"/>
      <c r="M69" s="255"/>
      <c r="N69" s="83"/>
      <c r="O69" s="10"/>
      <c r="P69" s="11"/>
      <c r="Q69" s="127"/>
      <c r="R69" s="84"/>
      <c r="S69" s="11"/>
      <c r="T69" s="84"/>
      <c r="U69" s="194"/>
      <c r="V69" s="85"/>
      <c r="W69" s="85"/>
      <c r="X69" s="85"/>
      <c r="Y69" s="10"/>
      <c r="Z69" s="1174">
        <f>SUM(Z70:Z71)</f>
        <v>0</v>
      </c>
    </row>
    <row r="70" spans="1:26" s="1" customFormat="1" ht="15.75" customHeight="1">
      <c r="A70" s="754"/>
      <c r="B70" s="143"/>
      <c r="C70" s="13"/>
      <c r="D70" s="1131"/>
      <c r="E70" s="1626"/>
      <c r="F70" s="1196"/>
      <c r="G70" s="186"/>
      <c r="H70" s="25"/>
      <c r="I70" s="25"/>
      <c r="J70" s="111"/>
      <c r="K70" s="99"/>
      <c r="L70" s="52" t="s">
        <v>106</v>
      </c>
      <c r="M70" s="253" t="s">
        <v>152</v>
      </c>
      <c r="N70" s="165">
        <v>0</v>
      </c>
      <c r="O70" s="1" t="s">
        <v>108</v>
      </c>
      <c r="P70" s="11" t="s">
        <v>97</v>
      </c>
      <c r="Q70" s="129">
        <v>1</v>
      </c>
      <c r="R70" s="1" t="s">
        <v>110</v>
      </c>
      <c r="S70" s="11" t="s">
        <v>97</v>
      </c>
      <c r="T70" s="1">
        <v>5</v>
      </c>
      <c r="U70" s="103" t="s">
        <v>133</v>
      </c>
      <c r="Y70" s="10" t="s">
        <v>109</v>
      </c>
      <c r="Z70" s="620">
        <f>N70*Q70*T70</f>
        <v>0</v>
      </c>
    </row>
    <row r="71" spans="1:26" s="1" customFormat="1" ht="15.75" customHeight="1">
      <c r="A71" s="754"/>
      <c r="B71" s="143"/>
      <c r="C71" s="13"/>
      <c r="D71" s="1213"/>
      <c r="E71" s="1628"/>
      <c r="F71" s="1671"/>
      <c r="G71" s="210"/>
      <c r="H71" s="26"/>
      <c r="I71" s="26"/>
      <c r="J71" s="110"/>
      <c r="K71" s="98"/>
      <c r="L71" s="48"/>
      <c r="M71" s="272"/>
      <c r="N71" s="172">
        <v>0</v>
      </c>
      <c r="O71" s="120" t="s">
        <v>0</v>
      </c>
      <c r="P71" s="22" t="s">
        <v>97</v>
      </c>
      <c r="Q71" s="1117">
        <v>2</v>
      </c>
      <c r="R71" s="120" t="s">
        <v>2</v>
      </c>
      <c r="S71" s="22" t="s">
        <v>97</v>
      </c>
      <c r="T71" s="120">
        <v>12</v>
      </c>
      <c r="U71" s="150" t="s">
        <v>6</v>
      </c>
      <c r="V71" s="120"/>
      <c r="W71" s="120"/>
      <c r="X71" s="120"/>
      <c r="Y71" s="21" t="s">
        <v>19</v>
      </c>
      <c r="Z71" s="623">
        <f>N71*Q71*T71</f>
        <v>0</v>
      </c>
    </row>
    <row r="72" spans="1:26" s="1" customFormat="1" ht="15.75" customHeight="1">
      <c r="A72" s="754"/>
      <c r="B72" s="143"/>
      <c r="C72" s="13"/>
      <c r="D72" s="1131"/>
      <c r="E72" s="1626">
        <v>114</v>
      </c>
      <c r="F72" s="956" t="s">
        <v>88</v>
      </c>
      <c r="G72" s="115">
        <v>0</v>
      </c>
      <c r="H72" s="31">
        <v>0</v>
      </c>
      <c r="I72" s="34">
        <f>(H72-G72)</f>
        <v>0</v>
      </c>
      <c r="J72" s="111">
        <v>100</v>
      </c>
      <c r="K72" s="99"/>
      <c r="L72" s="52"/>
      <c r="M72" s="255"/>
      <c r="N72" s="83"/>
      <c r="O72" s="10"/>
      <c r="P72" s="11"/>
      <c r="Q72" s="127"/>
      <c r="R72" s="84"/>
      <c r="S72" s="11"/>
      <c r="T72" s="84"/>
      <c r="U72" s="194"/>
      <c r="V72" s="85"/>
      <c r="W72" s="85"/>
      <c r="X72" s="85"/>
      <c r="Y72" s="10"/>
      <c r="Z72" s="1174">
        <f>SUM(Z73:Z86)</f>
        <v>0</v>
      </c>
    </row>
    <row r="73" spans="1:26" s="1" customFormat="1" ht="15.75" customHeight="1">
      <c r="A73" s="754"/>
      <c r="B73" s="143"/>
      <c r="C73" s="289"/>
      <c r="D73" s="1131"/>
      <c r="E73" s="1628"/>
      <c r="F73" s="1196"/>
      <c r="G73" s="186"/>
      <c r="H73" s="25"/>
      <c r="I73" s="25"/>
      <c r="J73" s="111"/>
      <c r="K73" s="98"/>
      <c r="L73" s="52" t="s">
        <v>106</v>
      </c>
      <c r="M73" s="253" t="s">
        <v>153</v>
      </c>
      <c r="N73" s="165">
        <f>Z62</f>
        <v>0</v>
      </c>
      <c r="O73" s="1" t="s">
        <v>108</v>
      </c>
      <c r="P73" s="11" t="s">
        <v>97</v>
      </c>
      <c r="Q73" s="130">
        <v>10</v>
      </c>
      <c r="R73" s="85" t="s">
        <v>112</v>
      </c>
      <c r="S73" s="11"/>
      <c r="U73" s="103"/>
      <c r="Y73" s="10" t="s">
        <v>109</v>
      </c>
      <c r="Z73" s="620">
        <f>N73*Q73/100</f>
        <v>0</v>
      </c>
    </row>
    <row r="74" spans="1:26" s="1" customFormat="1" ht="15.75" customHeight="1">
      <c r="A74" s="868"/>
      <c r="B74" s="143"/>
      <c r="C74" s="15"/>
      <c r="D74" s="41"/>
      <c r="E74" s="1629"/>
      <c r="F74" s="1661"/>
      <c r="G74" s="115"/>
      <c r="H74" s="25"/>
      <c r="I74" s="25"/>
      <c r="J74" s="111"/>
      <c r="K74" s="568"/>
      <c r="L74" s="13" t="s">
        <v>106</v>
      </c>
      <c r="M74" s="261" t="s">
        <v>154</v>
      </c>
      <c r="N74" s="83">
        <v>0</v>
      </c>
      <c r="O74" s="1" t="s">
        <v>108</v>
      </c>
      <c r="P74" s="11" t="s">
        <v>97</v>
      </c>
      <c r="Q74" s="127">
        <v>2</v>
      </c>
      <c r="R74" s="1" t="s">
        <v>110</v>
      </c>
      <c r="S74" s="11" t="s">
        <v>97</v>
      </c>
      <c r="T74" s="84">
        <v>12</v>
      </c>
      <c r="U74" s="103" t="s">
        <v>133</v>
      </c>
      <c r="V74" s="85"/>
      <c r="W74" s="85"/>
      <c r="X74" s="85"/>
      <c r="Y74" s="10" t="s">
        <v>109</v>
      </c>
      <c r="Z74" s="620">
        <f t="shared" ref="Z74:Z84" si="3">N74*Q74*T74</f>
        <v>0</v>
      </c>
    </row>
    <row r="75" spans="1:26" s="1" customFormat="1" ht="15.75" customHeight="1">
      <c r="A75" s="754"/>
      <c r="B75" s="143"/>
      <c r="C75" s="13"/>
      <c r="D75" s="1213"/>
      <c r="E75" s="1630"/>
      <c r="F75" s="1661"/>
      <c r="G75" s="121"/>
      <c r="H75" s="25"/>
      <c r="I75" s="25"/>
      <c r="J75" s="111"/>
      <c r="K75" s="97"/>
      <c r="L75" s="13"/>
      <c r="M75" s="253"/>
      <c r="N75" s="83">
        <v>0</v>
      </c>
      <c r="O75" s="1" t="s">
        <v>0</v>
      </c>
      <c r="P75" s="11" t="s">
        <v>97</v>
      </c>
      <c r="Q75" s="127">
        <v>1</v>
      </c>
      <c r="R75" s="1" t="s">
        <v>2</v>
      </c>
      <c r="S75" s="11" t="s">
        <v>97</v>
      </c>
      <c r="T75" s="1212">
        <v>5</v>
      </c>
      <c r="U75" s="103" t="s">
        <v>6</v>
      </c>
      <c r="V75" s="1204"/>
      <c r="W75" s="1204"/>
      <c r="X75" s="1204"/>
      <c r="Y75" s="1211" t="s">
        <v>19</v>
      </c>
      <c r="Z75" s="620">
        <f t="shared" si="3"/>
        <v>0</v>
      </c>
    </row>
    <row r="76" spans="1:26" s="1" customFormat="1" ht="15.75" customHeight="1">
      <c r="A76" s="754"/>
      <c r="B76" s="143"/>
      <c r="C76" s="13"/>
      <c r="D76" s="1131"/>
      <c r="E76" s="1626"/>
      <c r="F76" s="956"/>
      <c r="G76" s="121"/>
      <c r="H76" s="25"/>
      <c r="I76" s="25"/>
      <c r="J76" s="111"/>
      <c r="K76" s="99"/>
      <c r="L76" s="52" t="s">
        <v>106</v>
      </c>
      <c r="M76" s="255" t="s">
        <v>155</v>
      </c>
      <c r="N76" s="83">
        <v>0</v>
      </c>
      <c r="O76" s="1" t="s">
        <v>108</v>
      </c>
      <c r="P76" s="11" t="s">
        <v>97</v>
      </c>
      <c r="Q76" s="127">
        <v>1</v>
      </c>
      <c r="R76" s="1" t="s">
        <v>110</v>
      </c>
      <c r="S76" s="11" t="s">
        <v>97</v>
      </c>
      <c r="T76" s="84">
        <v>12</v>
      </c>
      <c r="U76" s="103" t="s">
        <v>133</v>
      </c>
      <c r="V76" s="85"/>
      <c r="W76" s="85"/>
      <c r="X76" s="85"/>
      <c r="Y76" s="10" t="s">
        <v>109</v>
      </c>
      <c r="Z76" s="620">
        <f t="shared" si="3"/>
        <v>0</v>
      </c>
    </row>
    <row r="77" spans="1:26" s="1" customFormat="1" ht="15.75" customHeight="1">
      <c r="A77" s="754"/>
      <c r="B77" s="143"/>
      <c r="C77" s="13"/>
      <c r="D77" s="1205"/>
      <c r="E77" s="1626"/>
      <c r="F77" s="956"/>
      <c r="G77" s="121"/>
      <c r="H77" s="25"/>
      <c r="I77" s="25"/>
      <c r="J77" s="111"/>
      <c r="K77" s="99"/>
      <c r="L77" s="52"/>
      <c r="M77" s="255"/>
      <c r="N77" s="83">
        <v>0</v>
      </c>
      <c r="O77" s="1" t="s">
        <v>0</v>
      </c>
      <c r="P77" s="11" t="s">
        <v>97</v>
      </c>
      <c r="Q77" s="127">
        <v>1</v>
      </c>
      <c r="R77" s="1" t="s">
        <v>2</v>
      </c>
      <c r="S77" s="11" t="s">
        <v>97</v>
      </c>
      <c r="T77" s="1203">
        <v>1</v>
      </c>
      <c r="U77" s="103" t="s">
        <v>6</v>
      </c>
      <c r="V77" s="1204"/>
      <c r="W77" s="1204"/>
      <c r="X77" s="1204"/>
      <c r="Y77" s="1202" t="s">
        <v>19</v>
      </c>
      <c r="Z77" s="620">
        <f t="shared" si="3"/>
        <v>0</v>
      </c>
    </row>
    <row r="78" spans="1:26" s="1" customFormat="1" ht="15.75" customHeight="1">
      <c r="A78" s="754"/>
      <c r="B78" s="143"/>
      <c r="C78" s="13"/>
      <c r="D78" s="1213"/>
      <c r="E78" s="1626"/>
      <c r="F78" s="956"/>
      <c r="G78" s="121"/>
      <c r="H78" s="25"/>
      <c r="I78" s="25"/>
      <c r="J78" s="111"/>
      <c r="K78" s="99"/>
      <c r="L78" s="52"/>
      <c r="M78" s="255"/>
      <c r="N78" s="83">
        <v>0</v>
      </c>
      <c r="O78" s="1" t="s">
        <v>0</v>
      </c>
      <c r="P78" s="11" t="s">
        <v>97</v>
      </c>
      <c r="Q78" s="127">
        <v>1</v>
      </c>
      <c r="R78" s="1" t="s">
        <v>2</v>
      </c>
      <c r="S78" s="11" t="s">
        <v>97</v>
      </c>
      <c r="T78" s="1212">
        <v>4</v>
      </c>
      <c r="U78" s="103" t="s">
        <v>6</v>
      </c>
      <c r="V78" s="1204"/>
      <c r="W78" s="1204"/>
      <c r="X78" s="1204"/>
      <c r="Y78" s="1211" t="s">
        <v>19</v>
      </c>
      <c r="Z78" s="620">
        <f t="shared" si="3"/>
        <v>0</v>
      </c>
    </row>
    <row r="79" spans="1:26" s="1" customFormat="1" ht="15.75" customHeight="1">
      <c r="A79" s="754"/>
      <c r="B79" s="143"/>
      <c r="C79" s="13"/>
      <c r="D79" s="41"/>
      <c r="E79" s="1626"/>
      <c r="F79" s="956"/>
      <c r="G79" s="121"/>
      <c r="H79" s="25"/>
      <c r="I79" s="25"/>
      <c r="J79" s="111"/>
      <c r="K79" s="99"/>
      <c r="L79" s="52" t="s">
        <v>106</v>
      </c>
      <c r="M79" s="255" t="s">
        <v>156</v>
      </c>
      <c r="N79" s="83">
        <v>0</v>
      </c>
      <c r="O79" s="1" t="s">
        <v>108</v>
      </c>
      <c r="P79" s="11" t="s">
        <v>97</v>
      </c>
      <c r="Q79" s="127">
        <v>2</v>
      </c>
      <c r="R79" s="1" t="s">
        <v>110</v>
      </c>
      <c r="S79" s="11" t="s">
        <v>97</v>
      </c>
      <c r="T79" s="84">
        <v>12</v>
      </c>
      <c r="U79" s="103" t="s">
        <v>133</v>
      </c>
      <c r="V79" s="85"/>
      <c r="W79" s="85"/>
      <c r="X79" s="85"/>
      <c r="Y79" s="10" t="s">
        <v>109</v>
      </c>
      <c r="Z79" s="620">
        <f t="shared" si="3"/>
        <v>0</v>
      </c>
    </row>
    <row r="80" spans="1:26" s="1" customFormat="1" ht="15.75" customHeight="1">
      <c r="A80" s="754"/>
      <c r="B80" s="143"/>
      <c r="C80" s="13"/>
      <c r="D80" s="41"/>
      <c r="E80" s="1626"/>
      <c r="F80" s="956"/>
      <c r="G80" s="121"/>
      <c r="H80" s="25"/>
      <c r="I80" s="25"/>
      <c r="J80" s="111"/>
      <c r="K80" s="99"/>
      <c r="L80" s="52"/>
      <c r="M80" s="255"/>
      <c r="N80" s="83">
        <v>0</v>
      </c>
      <c r="O80" s="1" t="s">
        <v>0</v>
      </c>
      <c r="P80" s="11" t="s">
        <v>97</v>
      </c>
      <c r="Q80" s="127">
        <v>1</v>
      </c>
      <c r="R80" s="1" t="s">
        <v>2</v>
      </c>
      <c r="S80" s="11" t="s">
        <v>97</v>
      </c>
      <c r="T80" s="1212">
        <v>5</v>
      </c>
      <c r="U80" s="103" t="s">
        <v>6</v>
      </c>
      <c r="V80" s="1204"/>
      <c r="W80" s="1204"/>
      <c r="X80" s="1204"/>
      <c r="Y80" s="1211" t="s">
        <v>19</v>
      </c>
      <c r="Z80" s="620">
        <f t="shared" si="3"/>
        <v>0</v>
      </c>
    </row>
    <row r="81" spans="1:26" s="1" customFormat="1" ht="15.75" customHeight="1">
      <c r="A81" s="754"/>
      <c r="B81" s="143"/>
      <c r="C81" s="13"/>
      <c r="D81" s="41"/>
      <c r="E81" s="1626"/>
      <c r="F81" s="956"/>
      <c r="G81" s="121"/>
      <c r="H81" s="25"/>
      <c r="I81" s="25"/>
      <c r="J81" s="111"/>
      <c r="K81" s="99"/>
      <c r="L81" s="52" t="s">
        <v>106</v>
      </c>
      <c r="M81" s="255" t="s">
        <v>157</v>
      </c>
      <c r="N81" s="83">
        <v>0</v>
      </c>
      <c r="O81" s="1" t="s">
        <v>108</v>
      </c>
      <c r="P81" s="11" t="s">
        <v>97</v>
      </c>
      <c r="Q81" s="127">
        <v>2</v>
      </c>
      <c r="R81" s="1" t="s">
        <v>110</v>
      </c>
      <c r="S81" s="11" t="s">
        <v>97</v>
      </c>
      <c r="T81" s="84">
        <v>12</v>
      </c>
      <c r="U81" s="103" t="s">
        <v>133</v>
      </c>
      <c r="V81" s="85"/>
      <c r="W81" s="85"/>
      <c r="X81" s="85"/>
      <c r="Y81" s="10" t="s">
        <v>109</v>
      </c>
      <c r="Z81" s="620">
        <f t="shared" si="3"/>
        <v>0</v>
      </c>
    </row>
    <row r="82" spans="1:26" s="1" customFormat="1" ht="15.75" customHeight="1">
      <c r="A82" s="754"/>
      <c r="B82" s="143"/>
      <c r="C82" s="13"/>
      <c r="D82" s="41"/>
      <c r="E82" s="1626"/>
      <c r="F82" s="956"/>
      <c r="G82" s="121"/>
      <c r="H82" s="25"/>
      <c r="I82" s="25"/>
      <c r="J82" s="111"/>
      <c r="K82" s="99"/>
      <c r="L82" s="52"/>
      <c r="M82" s="255"/>
      <c r="N82" s="83">
        <v>0</v>
      </c>
      <c r="O82" s="1" t="s">
        <v>0</v>
      </c>
      <c r="P82" s="11" t="s">
        <v>97</v>
      </c>
      <c r="Q82" s="127">
        <v>1</v>
      </c>
      <c r="R82" s="1" t="s">
        <v>2</v>
      </c>
      <c r="S82" s="11" t="s">
        <v>97</v>
      </c>
      <c r="T82" s="1212">
        <v>5</v>
      </c>
      <c r="U82" s="103" t="s">
        <v>6</v>
      </c>
      <c r="V82" s="1204"/>
      <c r="W82" s="1204"/>
      <c r="X82" s="1204"/>
      <c r="Y82" s="1211" t="s">
        <v>19</v>
      </c>
      <c r="Z82" s="620">
        <f t="shared" si="3"/>
        <v>0</v>
      </c>
    </row>
    <row r="83" spans="1:26" s="1" customFormat="1" ht="15.75" customHeight="1">
      <c r="A83" s="754"/>
      <c r="B83" s="143"/>
      <c r="C83" s="13"/>
      <c r="D83" s="41"/>
      <c r="E83" s="1626"/>
      <c r="F83" s="956"/>
      <c r="G83" s="121"/>
      <c r="H83" s="25"/>
      <c r="I83" s="25"/>
      <c r="J83" s="111"/>
      <c r="K83" s="99"/>
      <c r="L83" s="52" t="s">
        <v>106</v>
      </c>
      <c r="M83" s="255" t="s">
        <v>137</v>
      </c>
      <c r="N83" s="83">
        <v>0</v>
      </c>
      <c r="O83" s="1" t="s">
        <v>108</v>
      </c>
      <c r="P83" s="11" t="s">
        <v>97</v>
      </c>
      <c r="Q83" s="127">
        <v>2</v>
      </c>
      <c r="R83" s="1" t="s">
        <v>110</v>
      </c>
      <c r="S83" s="11" t="s">
        <v>97</v>
      </c>
      <c r="T83" s="84">
        <v>12</v>
      </c>
      <c r="U83" s="103" t="s">
        <v>133</v>
      </c>
      <c r="V83" s="85"/>
      <c r="W83" s="85"/>
      <c r="X83" s="85"/>
      <c r="Y83" s="10" t="s">
        <v>109</v>
      </c>
      <c r="Z83" s="620">
        <f t="shared" si="3"/>
        <v>0</v>
      </c>
    </row>
    <row r="84" spans="1:26" s="1" customFormat="1" ht="15.75" customHeight="1">
      <c r="A84" s="754"/>
      <c r="B84" s="143"/>
      <c r="C84" s="13"/>
      <c r="D84" s="41"/>
      <c r="E84" s="1626"/>
      <c r="F84" s="956"/>
      <c r="G84" s="121"/>
      <c r="H84" s="25"/>
      <c r="I84" s="25"/>
      <c r="J84" s="111"/>
      <c r="K84" s="99"/>
      <c r="L84" s="52"/>
      <c r="M84" s="255"/>
      <c r="N84" s="83">
        <v>0</v>
      </c>
      <c r="O84" s="1" t="s">
        <v>0</v>
      </c>
      <c r="P84" s="11" t="s">
        <v>97</v>
      </c>
      <c r="Q84" s="127">
        <v>1</v>
      </c>
      <c r="R84" s="1" t="s">
        <v>2</v>
      </c>
      <c r="S84" s="11" t="s">
        <v>97</v>
      </c>
      <c r="T84" s="1212">
        <v>5</v>
      </c>
      <c r="U84" s="103" t="s">
        <v>6</v>
      </c>
      <c r="V84" s="1204"/>
      <c r="W84" s="1204"/>
      <c r="X84" s="1204"/>
      <c r="Y84" s="1211" t="s">
        <v>19</v>
      </c>
      <c r="Z84" s="620">
        <f t="shared" si="3"/>
        <v>0</v>
      </c>
    </row>
    <row r="85" spans="1:26" s="1" customFormat="1" ht="15.75" customHeight="1">
      <c r="A85" s="754"/>
      <c r="B85" s="143"/>
      <c r="C85" s="13"/>
      <c r="D85" s="41"/>
      <c r="E85" s="1626"/>
      <c r="F85" s="956"/>
      <c r="G85" s="115"/>
      <c r="H85" s="25"/>
      <c r="I85" s="25"/>
      <c r="J85" s="111"/>
      <c r="K85" s="99"/>
      <c r="L85" s="52" t="s">
        <v>106</v>
      </c>
      <c r="M85" s="255" t="s">
        <v>158</v>
      </c>
      <c r="N85" s="83">
        <v>0</v>
      </c>
      <c r="O85" s="1" t="s">
        <v>108</v>
      </c>
      <c r="P85" s="11" t="s">
        <v>113</v>
      </c>
      <c r="Q85" s="127">
        <v>12</v>
      </c>
      <c r="R85" s="1" t="s">
        <v>114</v>
      </c>
      <c r="S85" s="11"/>
      <c r="T85" s="84"/>
      <c r="U85" s="103"/>
      <c r="V85" s="85"/>
      <c r="W85" s="85"/>
      <c r="X85" s="85"/>
      <c r="Y85" s="10" t="s">
        <v>109</v>
      </c>
      <c r="Z85" s="620">
        <f>N85/Q85</f>
        <v>0</v>
      </c>
    </row>
    <row r="86" spans="1:26" s="1" customFormat="1" ht="15" customHeight="1">
      <c r="A86" s="1964"/>
      <c r="B86" s="1965"/>
      <c r="C86" s="289"/>
      <c r="D86" s="71"/>
      <c r="E86" s="1628"/>
      <c r="F86" s="957"/>
      <c r="G86" s="46"/>
      <c r="H86" s="26"/>
      <c r="I86" s="26"/>
      <c r="J86" s="110"/>
      <c r="K86" s="98"/>
      <c r="L86" s="48" t="s">
        <v>106</v>
      </c>
      <c r="M86" s="1971" t="s">
        <v>159</v>
      </c>
      <c r="N86" s="95">
        <f>Z62</f>
        <v>0</v>
      </c>
      <c r="O86" s="120" t="s">
        <v>108</v>
      </c>
      <c r="P86" s="22" t="s">
        <v>113</v>
      </c>
      <c r="Q86" s="125">
        <v>12</v>
      </c>
      <c r="R86" s="120" t="s">
        <v>114</v>
      </c>
      <c r="S86" s="22" t="s">
        <v>97</v>
      </c>
      <c r="T86" s="90">
        <v>50</v>
      </c>
      <c r="U86" s="1087" t="s">
        <v>134</v>
      </c>
      <c r="V86" s="92"/>
      <c r="W86" s="92"/>
      <c r="X86" s="92"/>
      <c r="Y86" s="21" t="s">
        <v>109</v>
      </c>
      <c r="Z86" s="623">
        <f>(N86/Q86)*T86/100</f>
        <v>0</v>
      </c>
    </row>
    <row r="87" spans="1:26" s="1" customFormat="1" ht="15" customHeight="1">
      <c r="A87" s="1966"/>
      <c r="B87" s="161"/>
      <c r="C87" s="15"/>
      <c r="D87" s="70"/>
      <c r="E87" s="1631">
        <v>115</v>
      </c>
      <c r="F87" s="1280" t="s">
        <v>89</v>
      </c>
      <c r="G87" s="68">
        <v>0</v>
      </c>
      <c r="H87" s="30">
        <v>0</v>
      </c>
      <c r="I87" s="28">
        <f>(H87-G87)</f>
        <v>0</v>
      </c>
      <c r="J87" s="112">
        <v>100</v>
      </c>
      <c r="K87" s="100"/>
      <c r="L87" s="65" t="s">
        <v>106</v>
      </c>
      <c r="M87" s="269" t="str">
        <f>F87</f>
        <v>퇴직금 및 적립금</v>
      </c>
      <c r="N87" s="166">
        <f>Z62+Z66+Z69+Z72</f>
        <v>0</v>
      </c>
      <c r="O87" s="55" t="s">
        <v>117</v>
      </c>
      <c r="P87" s="38" t="s">
        <v>113</v>
      </c>
      <c r="Q87" s="131">
        <v>12</v>
      </c>
      <c r="R87" s="49" t="s">
        <v>111</v>
      </c>
      <c r="S87" s="38"/>
      <c r="T87" s="86"/>
      <c r="U87" s="196"/>
      <c r="V87" s="118"/>
      <c r="W87" s="118"/>
      <c r="X87" s="118"/>
      <c r="Y87" s="37" t="s">
        <v>109</v>
      </c>
      <c r="Z87" s="1175">
        <f>N87/Q87</f>
        <v>0</v>
      </c>
    </row>
    <row r="88" spans="1:26" s="1" customFormat="1" ht="16.5" customHeight="1">
      <c r="A88" s="754"/>
      <c r="B88" s="41"/>
      <c r="C88" s="13"/>
      <c r="D88" s="41"/>
      <c r="E88" s="1627">
        <v>116</v>
      </c>
      <c r="F88" s="959" t="s">
        <v>90</v>
      </c>
      <c r="G88" s="134">
        <v>0</v>
      </c>
      <c r="H88" s="30">
        <v>0</v>
      </c>
      <c r="I88" s="136">
        <f>(H88-G88)</f>
        <v>0</v>
      </c>
      <c r="J88" s="113">
        <v>100</v>
      </c>
      <c r="K88" s="101"/>
      <c r="L88" s="24"/>
      <c r="M88" s="264"/>
      <c r="N88" s="167"/>
      <c r="O88" s="56"/>
      <c r="P88" s="60"/>
      <c r="Q88" s="2367"/>
      <c r="R88" s="2367"/>
      <c r="S88" s="60"/>
      <c r="T88" s="87"/>
      <c r="U88" s="157"/>
      <c r="V88" s="44"/>
      <c r="W88" s="44"/>
      <c r="X88" s="44"/>
      <c r="Y88" s="88"/>
      <c r="Z88" s="1176">
        <f>SUM(Z89:Z93)</f>
        <v>0</v>
      </c>
    </row>
    <row r="89" spans="1:26" s="1" customFormat="1" ht="16.5" customHeight="1">
      <c r="A89" s="754"/>
      <c r="B89" s="41"/>
      <c r="C89" s="13"/>
      <c r="D89" s="41"/>
      <c r="E89" s="1628"/>
      <c r="F89" s="957"/>
      <c r="G89" s="612"/>
      <c r="H89" s="32"/>
      <c r="I89" s="613"/>
      <c r="J89" s="110"/>
      <c r="K89" s="98"/>
      <c r="L89" s="48" t="s">
        <v>106</v>
      </c>
      <c r="M89" s="271" t="s">
        <v>144</v>
      </c>
      <c r="N89" s="169">
        <f>N87</f>
        <v>0</v>
      </c>
      <c r="O89" s="58" t="s">
        <v>118</v>
      </c>
      <c r="P89" s="22" t="s">
        <v>97</v>
      </c>
      <c r="Q89" s="1608">
        <v>2.82</v>
      </c>
      <c r="R89" s="92" t="s">
        <v>112</v>
      </c>
      <c r="S89" s="59"/>
      <c r="T89" s="141"/>
      <c r="U89" s="150"/>
      <c r="V89" s="43"/>
      <c r="W89" s="43"/>
      <c r="X89" s="43"/>
      <c r="Y89" s="21" t="s">
        <v>109</v>
      </c>
      <c r="Z89" s="138">
        <f>N89*Q89/100</f>
        <v>0</v>
      </c>
    </row>
    <row r="90" spans="1:26" s="1" customFormat="1" ht="16.5" customHeight="1">
      <c r="A90" s="754"/>
      <c r="B90" s="41"/>
      <c r="C90" s="13"/>
      <c r="D90" s="41"/>
      <c r="E90" s="1626"/>
      <c r="F90" s="956"/>
      <c r="G90" s="135"/>
      <c r="H90" s="31"/>
      <c r="I90" s="137"/>
      <c r="J90" s="111"/>
      <c r="K90" s="99"/>
      <c r="L90" s="52" t="s">
        <v>106</v>
      </c>
      <c r="M90" s="270" t="s">
        <v>224</v>
      </c>
      <c r="N90" s="168">
        <f>Z89</f>
        <v>0</v>
      </c>
      <c r="O90" s="12" t="s">
        <v>0</v>
      </c>
      <c r="P90" s="11" t="s">
        <v>97</v>
      </c>
      <c r="Q90" s="133">
        <v>6.55</v>
      </c>
      <c r="R90" s="85" t="s">
        <v>112</v>
      </c>
      <c r="S90" s="57"/>
      <c r="T90" s="89"/>
      <c r="U90" s="103"/>
      <c r="V90" s="9"/>
      <c r="W90" s="9"/>
      <c r="X90" s="9"/>
      <c r="Y90" s="10" t="s">
        <v>19</v>
      </c>
      <c r="Z90" s="121">
        <f>N90*Q90/100</f>
        <v>0</v>
      </c>
    </row>
    <row r="91" spans="1:26" s="1" customFormat="1" ht="16.5" customHeight="1">
      <c r="A91" s="754"/>
      <c r="B91" s="41"/>
      <c r="C91" s="13"/>
      <c r="D91" s="41"/>
      <c r="E91" s="1626"/>
      <c r="F91" s="956"/>
      <c r="G91" s="135"/>
      <c r="H91" s="31"/>
      <c r="I91" s="137"/>
      <c r="J91" s="111"/>
      <c r="K91" s="99"/>
      <c r="L91" s="52" t="s">
        <v>106</v>
      </c>
      <c r="M91" s="270" t="s">
        <v>143</v>
      </c>
      <c r="N91" s="168">
        <f>N87</f>
        <v>0</v>
      </c>
      <c r="O91" s="12" t="s">
        <v>118</v>
      </c>
      <c r="P91" s="11" t="s">
        <v>97</v>
      </c>
      <c r="Q91" s="122">
        <v>4.5</v>
      </c>
      <c r="R91" s="85" t="s">
        <v>112</v>
      </c>
      <c r="S91" s="57"/>
      <c r="T91" s="89"/>
      <c r="U91" s="103"/>
      <c r="V91" s="9"/>
      <c r="W91" s="9"/>
      <c r="X91" s="9"/>
      <c r="Y91" s="10" t="s">
        <v>109</v>
      </c>
      <c r="Z91" s="121">
        <f>N91*Q91/100</f>
        <v>0</v>
      </c>
    </row>
    <row r="92" spans="1:26" s="1" customFormat="1" ht="16.5" customHeight="1">
      <c r="A92" s="754"/>
      <c r="B92" s="41"/>
      <c r="C92" s="13"/>
      <c r="D92" s="41"/>
      <c r="E92" s="1626"/>
      <c r="F92" s="956"/>
      <c r="G92" s="135"/>
      <c r="H92" s="31"/>
      <c r="I92" s="137"/>
      <c r="J92" s="111"/>
      <c r="K92" s="99"/>
      <c r="L92" s="52" t="s">
        <v>106</v>
      </c>
      <c r="M92" s="270" t="s">
        <v>142</v>
      </c>
      <c r="N92" s="168">
        <f>N87</f>
        <v>0</v>
      </c>
      <c r="O92" s="12" t="s">
        <v>118</v>
      </c>
      <c r="P92" s="11" t="s">
        <v>97</v>
      </c>
      <c r="Q92" s="122">
        <v>0.8</v>
      </c>
      <c r="R92" s="85" t="s">
        <v>112</v>
      </c>
      <c r="S92" s="57"/>
      <c r="T92" s="89"/>
      <c r="U92" s="103"/>
      <c r="V92" s="9"/>
      <c r="W92" s="9"/>
      <c r="X92" s="9"/>
      <c r="Y92" s="10" t="s">
        <v>109</v>
      </c>
      <c r="Z92" s="121">
        <f>N92*Q92/100</f>
        <v>0</v>
      </c>
    </row>
    <row r="93" spans="1:26" s="1" customFormat="1" ht="16.5" customHeight="1">
      <c r="A93" s="754"/>
      <c r="B93" s="41"/>
      <c r="C93" s="289"/>
      <c r="D93" s="71"/>
      <c r="E93" s="1628"/>
      <c r="F93" s="957"/>
      <c r="G93" s="612"/>
      <c r="H93" s="32"/>
      <c r="I93" s="613"/>
      <c r="J93" s="110"/>
      <c r="K93" s="98"/>
      <c r="L93" s="48" t="s">
        <v>106</v>
      </c>
      <c r="M93" s="271" t="s">
        <v>141</v>
      </c>
      <c r="N93" s="169">
        <f>N87</f>
        <v>0</v>
      </c>
      <c r="O93" s="58" t="s">
        <v>118</v>
      </c>
      <c r="P93" s="22" t="s">
        <v>97</v>
      </c>
      <c r="Q93" s="140">
        <v>0.64500000000000002</v>
      </c>
      <c r="R93" s="92" t="s">
        <v>112</v>
      </c>
      <c r="S93" s="59"/>
      <c r="T93" s="141"/>
      <c r="U93" s="150"/>
      <c r="V93" s="43"/>
      <c r="W93" s="43"/>
      <c r="X93" s="43"/>
      <c r="Y93" s="21" t="s">
        <v>109</v>
      </c>
      <c r="Z93" s="138">
        <f>N93*Q93/100</f>
        <v>0</v>
      </c>
    </row>
    <row r="94" spans="1:26" s="1" customFormat="1" ht="15.75" customHeight="1">
      <c r="A94" s="401"/>
      <c r="B94" s="41"/>
      <c r="C94" s="757" t="s">
        <v>204</v>
      </c>
      <c r="D94" s="615" t="s">
        <v>140</v>
      </c>
      <c r="E94" s="2336" t="s">
        <v>96</v>
      </c>
      <c r="F94" s="2327"/>
      <c r="G94" s="2114">
        <f>SUM(G95,G96,G97,G98)</f>
        <v>31639</v>
      </c>
      <c r="H94" s="2114">
        <f>SUM(H95,H96,H97,H98)</f>
        <v>33355</v>
      </c>
      <c r="I94" s="28">
        <f>(H94-G94)</f>
        <v>1716</v>
      </c>
      <c r="J94" s="112">
        <v>100</v>
      </c>
      <c r="K94" s="100"/>
      <c r="L94" s="139"/>
      <c r="M94" s="257"/>
      <c r="N94" s="93"/>
      <c r="O94" s="105"/>
      <c r="P94" s="23"/>
      <c r="Q94" s="131"/>
      <c r="R94" s="37"/>
      <c r="S94" s="105"/>
      <c r="T94" s="93"/>
      <c r="U94" s="174"/>
      <c r="V94" s="105"/>
      <c r="W94" s="105"/>
      <c r="X94" s="105"/>
      <c r="Y94" s="36"/>
      <c r="Z94" s="822"/>
    </row>
    <row r="95" spans="1:26" s="1" customFormat="1" ht="15.75" customHeight="1">
      <c r="A95" s="754"/>
      <c r="B95" s="143"/>
      <c r="C95" s="13"/>
      <c r="D95" s="39" t="s">
        <v>139</v>
      </c>
      <c r="E95" s="74" t="s">
        <v>44</v>
      </c>
      <c r="F95" s="956" t="s">
        <v>86</v>
      </c>
      <c r="G95" s="115">
        <v>15421</v>
      </c>
      <c r="H95" s="30">
        <v>16080</v>
      </c>
      <c r="I95" s="34">
        <f>(H95-G95)</f>
        <v>659</v>
      </c>
      <c r="J95" s="111">
        <f>(H95/G95*100)-100</f>
        <v>4.2733934245509317</v>
      </c>
      <c r="K95" s="99"/>
      <c r="L95" s="52" t="s">
        <v>106</v>
      </c>
      <c r="M95" s="267" t="s">
        <v>160</v>
      </c>
      <c r="N95" s="117">
        <v>1340000</v>
      </c>
      <c r="O95" s="10" t="s">
        <v>108</v>
      </c>
      <c r="P95" s="11" t="s">
        <v>97</v>
      </c>
      <c r="Q95" s="127">
        <v>1</v>
      </c>
      <c r="R95" s="84" t="s">
        <v>110</v>
      </c>
      <c r="S95" s="11" t="s">
        <v>97</v>
      </c>
      <c r="T95" s="84">
        <v>12</v>
      </c>
      <c r="U95" s="194" t="s">
        <v>133</v>
      </c>
      <c r="V95" s="85"/>
      <c r="W95" s="85"/>
      <c r="X95" s="85"/>
      <c r="Y95" s="10" t="s">
        <v>109</v>
      </c>
      <c r="Z95" s="1174">
        <f>N95*Q95*T95</f>
        <v>16080000</v>
      </c>
    </row>
    <row r="96" spans="1:26" s="1" customFormat="1" ht="15.75" customHeight="1">
      <c r="A96" s="754"/>
      <c r="B96" s="143"/>
      <c r="C96" s="13"/>
      <c r="D96" s="39"/>
      <c r="E96" s="63" t="s">
        <v>45</v>
      </c>
      <c r="F96" s="1281" t="s">
        <v>88</v>
      </c>
      <c r="G96" s="794">
        <v>11556</v>
      </c>
      <c r="H96" s="27">
        <v>12360</v>
      </c>
      <c r="I96" s="28">
        <f>(H96-G96)</f>
        <v>804</v>
      </c>
      <c r="J96" s="112">
        <f>(H96/G96*100)-100</f>
        <v>6.9574247144340546</v>
      </c>
      <c r="K96" s="100"/>
      <c r="L96" s="17" t="s">
        <v>106</v>
      </c>
      <c r="M96" s="759" t="s">
        <v>161</v>
      </c>
      <c r="N96" s="93">
        <v>1030000</v>
      </c>
      <c r="O96" s="37" t="s">
        <v>108</v>
      </c>
      <c r="P96" s="38" t="s">
        <v>97</v>
      </c>
      <c r="Q96" s="131">
        <v>12</v>
      </c>
      <c r="R96" s="86" t="s">
        <v>119</v>
      </c>
      <c r="S96" s="38"/>
      <c r="T96" s="86"/>
      <c r="U96" s="196"/>
      <c r="V96" s="118"/>
      <c r="W96" s="118"/>
      <c r="X96" s="118"/>
      <c r="Y96" s="37" t="s">
        <v>109</v>
      </c>
      <c r="Z96" s="1178">
        <f>N96*Q96</f>
        <v>12360000</v>
      </c>
    </row>
    <row r="97" spans="1:26" s="1" customFormat="1" ht="15.75" customHeight="1">
      <c r="A97" s="754"/>
      <c r="B97" s="143"/>
      <c r="C97" s="13"/>
      <c r="D97" s="39"/>
      <c r="E97" s="394" t="s">
        <v>46</v>
      </c>
      <c r="F97" s="1660" t="s">
        <v>89</v>
      </c>
      <c r="G97" s="68">
        <v>2248</v>
      </c>
      <c r="H97" s="27">
        <v>2370</v>
      </c>
      <c r="I97" s="795">
        <v>0</v>
      </c>
      <c r="J97" s="796">
        <v>0</v>
      </c>
      <c r="K97" s="758"/>
      <c r="L97" s="65" t="s">
        <v>106</v>
      </c>
      <c r="M97" s="797" t="str">
        <f>F97</f>
        <v>퇴직금 및 적립금</v>
      </c>
      <c r="N97" s="166">
        <f>Z95+Z96</f>
        <v>28440000</v>
      </c>
      <c r="O97" s="55" t="s">
        <v>117</v>
      </c>
      <c r="P97" s="38" t="s">
        <v>113</v>
      </c>
      <c r="Q97" s="131">
        <v>12</v>
      </c>
      <c r="R97" s="49" t="s">
        <v>111</v>
      </c>
      <c r="S97" s="38"/>
      <c r="T97" s="86"/>
      <c r="U97" s="196"/>
      <c r="V97" s="118"/>
      <c r="W97" s="118"/>
      <c r="X97" s="118"/>
      <c r="Y97" s="37" t="s">
        <v>109</v>
      </c>
      <c r="Z97" s="1175">
        <f>N97/Q97</f>
        <v>2370000</v>
      </c>
    </row>
    <row r="98" spans="1:26" s="1" customFormat="1" ht="15.75" customHeight="1">
      <c r="A98" s="754"/>
      <c r="B98" s="41"/>
      <c r="C98" s="13"/>
      <c r="D98" s="39"/>
      <c r="E98" s="74" t="s">
        <v>47</v>
      </c>
      <c r="F98" s="956" t="s">
        <v>90</v>
      </c>
      <c r="G98" s="177">
        <v>2414</v>
      </c>
      <c r="H98" s="31">
        <v>2545</v>
      </c>
      <c r="I98" s="137">
        <f>(H98-G98)</f>
        <v>131</v>
      </c>
      <c r="J98" s="111">
        <f>(H98/G98*100)-100</f>
        <v>5.4266777133388615</v>
      </c>
      <c r="K98" s="99"/>
      <c r="L98" s="25"/>
      <c r="M98" s="270"/>
      <c r="N98" s="168"/>
      <c r="O98" s="12"/>
      <c r="P98" s="57"/>
      <c r="Q98" s="2370"/>
      <c r="R98" s="2370"/>
      <c r="S98" s="57"/>
      <c r="T98" s="89"/>
      <c r="U98" s="103"/>
      <c r="V98" s="9"/>
      <c r="W98" s="9"/>
      <c r="X98" s="9"/>
      <c r="Y98" s="10"/>
      <c r="Z98" s="1177">
        <f>SUM(Z99:Z103)</f>
        <v>2545297.5240000002</v>
      </c>
    </row>
    <row r="99" spans="1:26" s="1" customFormat="1" ht="15.75" customHeight="1">
      <c r="A99" s="754"/>
      <c r="B99" s="41"/>
      <c r="C99" s="13"/>
      <c r="D99" s="39"/>
      <c r="E99" s="74"/>
      <c r="F99" s="956"/>
      <c r="G99" s="135"/>
      <c r="H99" s="31"/>
      <c r="I99" s="137"/>
      <c r="J99" s="111"/>
      <c r="K99" s="99"/>
      <c r="L99" s="52" t="s">
        <v>106</v>
      </c>
      <c r="M99" s="270" t="s">
        <v>144</v>
      </c>
      <c r="N99" s="168">
        <f>N97</f>
        <v>28440000</v>
      </c>
      <c r="O99" s="12" t="s">
        <v>118</v>
      </c>
      <c r="P99" s="11" t="s">
        <v>97</v>
      </c>
      <c r="Q99" s="133">
        <v>2.82</v>
      </c>
      <c r="R99" s="85" t="s">
        <v>112</v>
      </c>
      <c r="S99" s="57"/>
      <c r="T99" s="89"/>
      <c r="U99" s="103"/>
      <c r="V99" s="9"/>
      <c r="W99" s="9"/>
      <c r="X99" s="9"/>
      <c r="Y99" s="10" t="s">
        <v>109</v>
      </c>
      <c r="Z99" s="121">
        <f>N99*Q99/100</f>
        <v>802008</v>
      </c>
    </row>
    <row r="100" spans="1:26" s="1" customFormat="1" ht="15.75" customHeight="1">
      <c r="A100" s="754"/>
      <c r="B100" s="41"/>
      <c r="C100" s="13"/>
      <c r="D100" s="39"/>
      <c r="E100" s="74"/>
      <c r="F100" s="956"/>
      <c r="G100" s="135"/>
      <c r="H100" s="31"/>
      <c r="I100" s="137"/>
      <c r="J100" s="111"/>
      <c r="K100" s="99"/>
      <c r="L100" s="52" t="s">
        <v>106</v>
      </c>
      <c r="M100" s="270" t="s">
        <v>225</v>
      </c>
      <c r="N100" s="168">
        <f>Z99</f>
        <v>802008</v>
      </c>
      <c r="O100" s="12" t="s">
        <v>0</v>
      </c>
      <c r="P100" s="11" t="s">
        <v>97</v>
      </c>
      <c r="Q100" s="133">
        <v>6.55</v>
      </c>
      <c r="R100" s="85" t="s">
        <v>112</v>
      </c>
      <c r="S100" s="57"/>
      <c r="T100" s="89"/>
      <c r="U100" s="103"/>
      <c r="V100" s="9"/>
      <c r="W100" s="9"/>
      <c r="X100" s="9"/>
      <c r="Y100" s="10" t="s">
        <v>19</v>
      </c>
      <c r="Z100" s="121">
        <f>N100*Q100/100</f>
        <v>52531.523999999998</v>
      </c>
    </row>
    <row r="101" spans="1:26" s="1" customFormat="1" ht="15.75" customHeight="1">
      <c r="A101" s="754"/>
      <c r="B101" s="41"/>
      <c r="C101" s="13"/>
      <c r="D101" s="39"/>
      <c r="E101" s="74"/>
      <c r="F101" s="956"/>
      <c r="G101" s="135"/>
      <c r="H101" s="31"/>
      <c r="I101" s="137"/>
      <c r="J101" s="111"/>
      <c r="K101" s="99"/>
      <c r="L101" s="52" t="s">
        <v>106</v>
      </c>
      <c r="M101" s="270" t="s">
        <v>143</v>
      </c>
      <c r="N101" s="168">
        <f>N97</f>
        <v>28440000</v>
      </c>
      <c r="O101" s="12" t="s">
        <v>118</v>
      </c>
      <c r="P101" s="11" t="s">
        <v>97</v>
      </c>
      <c r="Q101" s="122">
        <v>4.5</v>
      </c>
      <c r="R101" s="85" t="s">
        <v>112</v>
      </c>
      <c r="S101" s="57"/>
      <c r="T101" s="89"/>
      <c r="U101" s="103"/>
      <c r="V101" s="9"/>
      <c r="W101" s="9"/>
      <c r="X101" s="9"/>
      <c r="Y101" s="10" t="s">
        <v>109</v>
      </c>
      <c r="Z101" s="121">
        <f>N101*Q101/100</f>
        <v>1279800</v>
      </c>
    </row>
    <row r="102" spans="1:26" s="1" customFormat="1" ht="15.75" customHeight="1">
      <c r="A102" s="754"/>
      <c r="B102" s="41"/>
      <c r="C102" s="13"/>
      <c r="D102" s="39"/>
      <c r="E102" s="74"/>
      <c r="F102" s="956"/>
      <c r="G102" s="135"/>
      <c r="H102" s="31"/>
      <c r="I102" s="137"/>
      <c r="J102" s="111"/>
      <c r="K102" s="99"/>
      <c r="L102" s="52" t="s">
        <v>106</v>
      </c>
      <c r="M102" s="270" t="s">
        <v>142</v>
      </c>
      <c r="N102" s="168">
        <f>N97</f>
        <v>28440000</v>
      </c>
      <c r="O102" s="12" t="s">
        <v>118</v>
      </c>
      <c r="P102" s="11" t="s">
        <v>97</v>
      </c>
      <c r="Q102" s="122">
        <v>0.8</v>
      </c>
      <c r="R102" s="85" t="s">
        <v>112</v>
      </c>
      <c r="S102" s="57"/>
      <c r="T102" s="89"/>
      <c r="U102" s="103"/>
      <c r="V102" s="9"/>
      <c r="W102" s="9"/>
      <c r="X102" s="9"/>
      <c r="Y102" s="10" t="s">
        <v>109</v>
      </c>
      <c r="Z102" s="121">
        <f>N102*Q102/100</f>
        <v>227520</v>
      </c>
    </row>
    <row r="103" spans="1:26" s="1" customFormat="1" ht="15.75" customHeight="1">
      <c r="A103" s="754"/>
      <c r="B103" s="41"/>
      <c r="C103" s="289"/>
      <c r="D103" s="402"/>
      <c r="E103" s="76"/>
      <c r="F103" s="957"/>
      <c r="G103" s="612"/>
      <c r="H103" s="32"/>
      <c r="I103" s="613"/>
      <c r="J103" s="110"/>
      <c r="K103" s="98"/>
      <c r="L103" s="48" t="s">
        <v>106</v>
      </c>
      <c r="M103" s="271" t="s">
        <v>141</v>
      </c>
      <c r="N103" s="169">
        <f>N97</f>
        <v>28440000</v>
      </c>
      <c r="O103" s="58" t="s">
        <v>118</v>
      </c>
      <c r="P103" s="22" t="s">
        <v>97</v>
      </c>
      <c r="Q103" s="140">
        <v>0.64500000000000002</v>
      </c>
      <c r="R103" s="92" t="s">
        <v>112</v>
      </c>
      <c r="S103" s="59"/>
      <c r="T103" s="141"/>
      <c r="U103" s="150"/>
      <c r="V103" s="43"/>
      <c r="W103" s="43"/>
      <c r="X103" s="43"/>
      <c r="Y103" s="21" t="s">
        <v>109</v>
      </c>
      <c r="Z103" s="138">
        <f>N103*Q103/100</f>
        <v>183438</v>
      </c>
    </row>
    <row r="104" spans="1:26" s="66" customFormat="1" ht="17.25" customHeight="1">
      <c r="A104" s="755"/>
      <c r="B104" s="143"/>
      <c r="C104" s="422"/>
      <c r="D104" s="2369" t="s">
        <v>127</v>
      </c>
      <c r="E104" s="2369"/>
      <c r="F104" s="2369"/>
      <c r="G104" s="1088">
        <f>SUM(G105+G112)</f>
        <v>69944</v>
      </c>
      <c r="H104" s="1088">
        <f>SUM(H105+H112)</f>
        <v>69727</v>
      </c>
      <c r="I104" s="464">
        <f>(H104-G104)</f>
        <v>-217</v>
      </c>
      <c r="J104" s="1089">
        <f>(H104/G104*100)-100</f>
        <v>-0.31024819855885255</v>
      </c>
      <c r="K104" s="472"/>
      <c r="L104" s="473"/>
      <c r="M104" s="474"/>
      <c r="N104" s="475"/>
      <c r="O104" s="476"/>
      <c r="P104" s="421"/>
      <c r="Q104" s="477"/>
      <c r="R104" s="478"/>
      <c r="S104" s="476"/>
      <c r="T104" s="475"/>
      <c r="U104" s="479"/>
      <c r="V104" s="476"/>
      <c r="W104" s="476"/>
      <c r="X104" s="476"/>
      <c r="Y104" s="480"/>
      <c r="Z104" s="823"/>
    </row>
    <row r="105" spans="1:26" ht="15.75" customHeight="1">
      <c r="A105" s="624"/>
      <c r="B105" s="41"/>
      <c r="C105" s="15">
        <v>12</v>
      </c>
      <c r="D105" s="70">
        <v>12</v>
      </c>
      <c r="E105" s="2336" t="s">
        <v>193</v>
      </c>
      <c r="F105" s="2327"/>
      <c r="G105" s="2114">
        <f>SUM(G106:G108)</f>
        <v>5040</v>
      </c>
      <c r="H105" s="2114">
        <f>SUM(H106:H108)</f>
        <v>5600</v>
      </c>
      <c r="I105" s="28">
        <f>(H105-G105)</f>
        <v>560</v>
      </c>
      <c r="J105" s="113">
        <f>(H105/G105*100)-100</f>
        <v>11.111111111111114</v>
      </c>
      <c r="K105" s="100"/>
      <c r="L105" s="139"/>
      <c r="M105" s="257"/>
      <c r="N105" s="93"/>
      <c r="O105" s="105"/>
      <c r="P105" s="23"/>
      <c r="Q105" s="131"/>
      <c r="R105" s="37"/>
      <c r="S105" s="105"/>
      <c r="T105" s="93"/>
      <c r="U105" s="174"/>
      <c r="V105" s="105"/>
      <c r="W105" s="105"/>
      <c r="X105" s="105"/>
      <c r="Y105" s="36"/>
      <c r="Z105" s="822"/>
    </row>
    <row r="106" spans="1:26" ht="15.75" customHeight="1">
      <c r="A106" s="624"/>
      <c r="B106" s="143"/>
      <c r="C106" s="13"/>
      <c r="D106" s="41" t="s">
        <v>192</v>
      </c>
      <c r="E106" s="51">
        <v>121</v>
      </c>
      <c r="F106" s="411" t="s">
        <v>490</v>
      </c>
      <c r="G106" s="68">
        <v>1200</v>
      </c>
      <c r="H106" s="27">
        <v>1200</v>
      </c>
      <c r="I106" s="28">
        <f>(H106-G106)</f>
        <v>0</v>
      </c>
      <c r="J106" s="113">
        <f>(H106/G106*100)-100</f>
        <v>0</v>
      </c>
      <c r="K106" s="100"/>
      <c r="L106" s="17" t="s">
        <v>188</v>
      </c>
      <c r="M106" s="257" t="s">
        <v>194</v>
      </c>
      <c r="N106" s="170">
        <v>100000</v>
      </c>
      <c r="O106" s="37" t="s">
        <v>189</v>
      </c>
      <c r="P106" s="38" t="s">
        <v>97</v>
      </c>
      <c r="Q106" s="131">
        <v>12</v>
      </c>
      <c r="R106" s="86" t="s">
        <v>190</v>
      </c>
      <c r="S106" s="38"/>
      <c r="T106" s="86"/>
      <c r="U106" s="196"/>
      <c r="V106" s="118"/>
      <c r="W106" s="118"/>
      <c r="X106" s="118"/>
      <c r="Y106" s="37" t="s">
        <v>191</v>
      </c>
      <c r="Z106" s="1178">
        <f>N106*Q106</f>
        <v>1200000</v>
      </c>
    </row>
    <row r="107" spans="1:26" ht="15.75" customHeight="1">
      <c r="A107" s="624"/>
      <c r="B107" s="143"/>
      <c r="C107" s="13"/>
      <c r="D107" s="41" t="s">
        <v>489</v>
      </c>
      <c r="E107" s="76">
        <v>122</v>
      </c>
      <c r="F107" s="468" t="s">
        <v>491</v>
      </c>
      <c r="G107" s="46">
        <v>1200</v>
      </c>
      <c r="H107" s="31">
        <v>1200</v>
      </c>
      <c r="I107" s="35">
        <f>(H107-G107)</f>
        <v>0</v>
      </c>
      <c r="J107" s="113">
        <f>(H107/G107*100)-100</f>
        <v>0</v>
      </c>
      <c r="K107" s="98"/>
      <c r="L107" s="26" t="s">
        <v>188</v>
      </c>
      <c r="M107" s="269" t="s">
        <v>523</v>
      </c>
      <c r="N107" s="166">
        <v>100000</v>
      </c>
      <c r="O107" s="55" t="s">
        <v>189</v>
      </c>
      <c r="P107" s="38" t="s">
        <v>97</v>
      </c>
      <c r="Q107" s="131">
        <v>12</v>
      </c>
      <c r="R107" s="49" t="s">
        <v>195</v>
      </c>
      <c r="S107" s="38"/>
      <c r="T107" s="86"/>
      <c r="U107" s="196"/>
      <c r="V107" s="118"/>
      <c r="W107" s="118"/>
      <c r="X107" s="118"/>
      <c r="Y107" s="37" t="s">
        <v>191</v>
      </c>
      <c r="Z107" s="1178">
        <f>N107*Q107</f>
        <v>1200000</v>
      </c>
    </row>
    <row r="108" spans="1:26" ht="15.75" customHeight="1">
      <c r="A108" s="624"/>
      <c r="B108" s="41"/>
      <c r="C108" s="13"/>
      <c r="D108" s="41"/>
      <c r="E108" s="63">
        <v>123</v>
      </c>
      <c r="F108" s="412" t="s">
        <v>492</v>
      </c>
      <c r="G108" s="45">
        <v>2640</v>
      </c>
      <c r="H108" s="30">
        <v>3200</v>
      </c>
      <c r="I108" s="33">
        <f>(H108-G108)</f>
        <v>560</v>
      </c>
      <c r="J108" s="113">
        <f>(H108/G108*100)-100</f>
        <v>21.212121212121218</v>
      </c>
      <c r="K108" s="101"/>
      <c r="L108" s="145"/>
      <c r="M108" s="259"/>
      <c r="N108" s="171"/>
      <c r="O108" s="146"/>
      <c r="P108" s="146"/>
      <c r="Q108" s="146"/>
      <c r="R108" s="146"/>
      <c r="S108" s="146"/>
      <c r="T108" s="146"/>
      <c r="U108" s="157"/>
      <c r="V108" s="146"/>
      <c r="W108" s="146"/>
      <c r="X108" s="146"/>
      <c r="Y108" s="146"/>
      <c r="Z108" s="1166">
        <f>SUM(Z109:Z111)</f>
        <v>3200000</v>
      </c>
    </row>
    <row r="109" spans="1:26" ht="15.75" customHeight="1">
      <c r="A109" s="624"/>
      <c r="B109" s="41"/>
      <c r="C109" s="13"/>
      <c r="D109" s="41"/>
      <c r="E109" s="74"/>
      <c r="F109" s="466"/>
      <c r="G109" s="115"/>
      <c r="H109" s="31"/>
      <c r="I109" s="34"/>
      <c r="J109" s="111"/>
      <c r="K109" s="99"/>
      <c r="L109" s="52" t="s">
        <v>106</v>
      </c>
      <c r="M109" s="270" t="s">
        <v>375</v>
      </c>
      <c r="N109" s="168">
        <v>400000</v>
      </c>
      <c r="O109" s="12" t="s">
        <v>0</v>
      </c>
      <c r="P109" s="11" t="s">
        <v>97</v>
      </c>
      <c r="Q109" s="132">
        <v>4</v>
      </c>
      <c r="R109" s="1204" t="s">
        <v>196</v>
      </c>
      <c r="S109" s="1206"/>
      <c r="T109" s="89"/>
      <c r="V109" s="9"/>
      <c r="W109" s="9"/>
      <c r="X109" s="9"/>
      <c r="Y109" s="1211" t="s">
        <v>19</v>
      </c>
      <c r="Z109" s="821">
        <f>N109*Q109</f>
        <v>1600000</v>
      </c>
    </row>
    <row r="110" spans="1:26" ht="15.75" customHeight="1">
      <c r="A110" s="624"/>
      <c r="B110" s="41"/>
      <c r="C110" s="153"/>
      <c r="D110" s="41"/>
      <c r="E110" s="75"/>
      <c r="F110" s="466"/>
      <c r="G110" s="115"/>
      <c r="H110" s="25"/>
      <c r="I110" s="53"/>
      <c r="J110" s="111"/>
      <c r="K110" s="99"/>
      <c r="L110" s="52" t="s">
        <v>188</v>
      </c>
      <c r="M110" s="270" t="s">
        <v>376</v>
      </c>
      <c r="N110" s="168">
        <v>50000</v>
      </c>
      <c r="O110" s="12" t="s">
        <v>189</v>
      </c>
      <c r="P110" s="11" t="s">
        <v>97</v>
      </c>
      <c r="Q110" s="132">
        <v>4</v>
      </c>
      <c r="R110" s="85" t="s">
        <v>196</v>
      </c>
      <c r="S110" s="57"/>
      <c r="T110" s="89"/>
      <c r="V110" s="9"/>
      <c r="W110" s="9"/>
      <c r="X110" s="9"/>
      <c r="Y110" s="10" t="s">
        <v>191</v>
      </c>
      <c r="Z110" s="821">
        <f>N110*Q110</f>
        <v>200000</v>
      </c>
    </row>
    <row r="111" spans="1:26" ht="15.75" customHeight="1">
      <c r="A111" s="824"/>
      <c r="B111" s="71"/>
      <c r="C111" s="154"/>
      <c r="D111" s="71"/>
      <c r="E111" s="77"/>
      <c r="F111" s="414"/>
      <c r="G111" s="46"/>
      <c r="H111" s="26"/>
      <c r="I111" s="152"/>
      <c r="J111" s="110"/>
      <c r="K111" s="98"/>
      <c r="L111" s="48" t="s">
        <v>188</v>
      </c>
      <c r="M111" s="258" t="s">
        <v>197</v>
      </c>
      <c r="N111" s="172">
        <v>7000</v>
      </c>
      <c r="O111" s="58" t="s">
        <v>189</v>
      </c>
      <c r="P111" s="22" t="s">
        <v>97</v>
      </c>
      <c r="Q111" s="148">
        <v>8</v>
      </c>
      <c r="R111" s="149" t="s">
        <v>198</v>
      </c>
      <c r="S111" s="22" t="s">
        <v>97</v>
      </c>
      <c r="T111" s="150">
        <v>25</v>
      </c>
      <c r="U111" s="150" t="s">
        <v>199</v>
      </c>
      <c r="V111" s="151"/>
      <c r="W111" s="151"/>
      <c r="X111" s="151"/>
      <c r="Y111" s="21" t="s">
        <v>191</v>
      </c>
      <c r="Z111" s="623">
        <f>N111*Q111*T111</f>
        <v>1400000</v>
      </c>
    </row>
    <row r="112" spans="1:26" ht="15.75" customHeight="1">
      <c r="A112" s="1972"/>
      <c r="B112" s="70"/>
      <c r="C112" s="15">
        <v>13</v>
      </c>
      <c r="D112" s="615">
        <v>13</v>
      </c>
      <c r="E112" s="2326" t="s">
        <v>96</v>
      </c>
      <c r="F112" s="2327"/>
      <c r="G112" s="2114">
        <f>SUM(G113:G143)</f>
        <v>64904</v>
      </c>
      <c r="H112" s="2114">
        <f>SUM(H113:H143)</f>
        <v>64127</v>
      </c>
      <c r="I112" s="28">
        <f>(H112-G112)</f>
        <v>-777</v>
      </c>
      <c r="J112" s="112">
        <f>(H112/G112*100)-100</f>
        <v>-1.1971527178602344</v>
      </c>
      <c r="K112" s="100"/>
      <c r="L112" s="139"/>
      <c r="M112" s="257"/>
      <c r="N112" s="93"/>
      <c r="O112" s="105"/>
      <c r="P112" s="23"/>
      <c r="Q112" s="131"/>
      <c r="R112" s="37"/>
      <c r="S112" s="105"/>
      <c r="T112" s="93"/>
      <c r="U112" s="174"/>
      <c r="V112" s="105"/>
      <c r="W112" s="105"/>
      <c r="X112" s="105"/>
      <c r="Y112" s="36"/>
      <c r="Z112" s="822"/>
    </row>
    <row r="113" spans="1:26" ht="15.75" customHeight="1">
      <c r="A113" s="624"/>
      <c r="B113" s="143"/>
      <c r="C113" s="13"/>
      <c r="D113" s="1213" t="s">
        <v>493</v>
      </c>
      <c r="E113" s="618">
        <v>131</v>
      </c>
      <c r="F113" s="411" t="s">
        <v>494</v>
      </c>
      <c r="G113" s="68">
        <v>504</v>
      </c>
      <c r="H113" s="27">
        <v>317</v>
      </c>
      <c r="I113" s="28">
        <f>(H113-G113)</f>
        <v>-187</v>
      </c>
      <c r="J113" s="112">
        <f>(H113/G113*100)-100</f>
        <v>-37.103174603174608</v>
      </c>
      <c r="K113" s="100"/>
      <c r="L113" s="17" t="s">
        <v>106</v>
      </c>
      <c r="M113" s="257" t="s">
        <v>48</v>
      </c>
      <c r="N113" s="170">
        <v>2200</v>
      </c>
      <c r="O113" s="37" t="s">
        <v>0</v>
      </c>
      <c r="P113" s="38" t="s">
        <v>97</v>
      </c>
      <c r="Q113" s="131">
        <v>4</v>
      </c>
      <c r="R113" s="86" t="s">
        <v>2</v>
      </c>
      <c r="S113" s="38" t="s">
        <v>97</v>
      </c>
      <c r="T113" s="86">
        <v>3</v>
      </c>
      <c r="U113" s="196" t="s">
        <v>3</v>
      </c>
      <c r="V113" s="38" t="s">
        <v>97</v>
      </c>
      <c r="W113" s="118">
        <v>12</v>
      </c>
      <c r="X113" s="118" t="s">
        <v>6</v>
      </c>
      <c r="Y113" s="37" t="s">
        <v>19</v>
      </c>
      <c r="Z113" s="1178">
        <f>N113*Q113*T113*W113</f>
        <v>316800</v>
      </c>
    </row>
    <row r="114" spans="1:26" ht="15.75" customHeight="1">
      <c r="A114" s="624"/>
      <c r="B114" s="41"/>
      <c r="C114" s="13"/>
      <c r="D114" s="39"/>
      <c r="E114" s="557">
        <v>132</v>
      </c>
      <c r="F114" s="412">
        <v>132</v>
      </c>
      <c r="G114" s="45">
        <v>13990</v>
      </c>
      <c r="H114" s="30">
        <v>13990</v>
      </c>
      <c r="I114" s="33">
        <f>(H114-G114)</f>
        <v>0</v>
      </c>
      <c r="J114" s="113">
        <f>(H114/G114*100)-100</f>
        <v>0</v>
      </c>
      <c r="K114" s="101"/>
      <c r="L114" s="145"/>
      <c r="M114" s="259"/>
      <c r="N114" s="171"/>
      <c r="O114" s="146"/>
      <c r="P114" s="146"/>
      <c r="Q114" s="146"/>
      <c r="R114" s="146"/>
      <c r="S114" s="146"/>
      <c r="T114" s="146"/>
      <c r="U114" s="157"/>
      <c r="V114" s="146"/>
      <c r="W114" s="146"/>
      <c r="X114" s="146"/>
      <c r="Y114" s="146"/>
      <c r="Z114" s="1166">
        <f>SUM(Z115:Z119)</f>
        <v>13990000</v>
      </c>
    </row>
    <row r="115" spans="1:26" ht="15.75" customHeight="1">
      <c r="A115" s="624"/>
      <c r="B115" s="41"/>
      <c r="C115" s="153"/>
      <c r="D115" s="39"/>
      <c r="E115" s="485">
        <v>133</v>
      </c>
      <c r="F115" s="466" t="s">
        <v>495</v>
      </c>
      <c r="G115" s="115"/>
      <c r="H115" s="25"/>
      <c r="I115" s="53"/>
      <c r="J115" s="111"/>
      <c r="K115" s="99"/>
      <c r="L115" s="52" t="s">
        <v>106</v>
      </c>
      <c r="M115" s="270" t="s">
        <v>162</v>
      </c>
      <c r="N115" s="168">
        <v>500000</v>
      </c>
      <c r="O115" s="12" t="s">
        <v>0</v>
      </c>
      <c r="P115" s="11" t="s">
        <v>97</v>
      </c>
      <c r="Q115" s="132">
        <v>12</v>
      </c>
      <c r="R115" s="85" t="s">
        <v>6</v>
      </c>
      <c r="S115" s="57"/>
      <c r="T115" s="89"/>
      <c r="V115" s="9"/>
      <c r="W115" s="9"/>
      <c r="X115" s="9"/>
      <c r="Y115" s="10" t="s">
        <v>19</v>
      </c>
      <c r="Z115" s="821">
        <f>N115*Q115</f>
        <v>6000000</v>
      </c>
    </row>
    <row r="116" spans="1:26" ht="15.75" customHeight="1">
      <c r="A116" s="624"/>
      <c r="B116" s="41"/>
      <c r="C116" s="153"/>
      <c r="D116" s="39"/>
      <c r="E116" s="485"/>
      <c r="F116" s="466"/>
      <c r="G116" s="115"/>
      <c r="H116" s="25"/>
      <c r="I116" s="53"/>
      <c r="J116" s="111"/>
      <c r="K116" s="99"/>
      <c r="L116" s="52" t="s">
        <v>106</v>
      </c>
      <c r="M116" s="270" t="s">
        <v>163</v>
      </c>
      <c r="N116" s="168">
        <v>120000</v>
      </c>
      <c r="O116" s="12" t="s">
        <v>0</v>
      </c>
      <c r="P116" s="11" t="s">
        <v>97</v>
      </c>
      <c r="Q116" s="132">
        <v>12</v>
      </c>
      <c r="R116" s="85" t="s">
        <v>6</v>
      </c>
      <c r="S116" s="57"/>
      <c r="T116" s="89"/>
      <c r="V116" s="9"/>
      <c r="W116" s="9"/>
      <c r="X116" s="9"/>
      <c r="Y116" s="10"/>
      <c r="Z116" s="821">
        <f>N116*Q116</f>
        <v>1440000</v>
      </c>
    </row>
    <row r="117" spans="1:26" ht="15.75" customHeight="1">
      <c r="A117" s="624"/>
      <c r="B117" s="41"/>
      <c r="C117" s="153"/>
      <c r="D117" s="39"/>
      <c r="E117" s="485"/>
      <c r="F117" s="466"/>
      <c r="G117" s="115"/>
      <c r="H117" s="25"/>
      <c r="I117" s="53"/>
      <c r="J117" s="111"/>
      <c r="K117" s="99"/>
      <c r="L117" s="52" t="s">
        <v>106</v>
      </c>
      <c r="M117" s="270" t="s">
        <v>164</v>
      </c>
      <c r="N117" s="168">
        <v>300000</v>
      </c>
      <c r="O117" s="12" t="s">
        <v>0</v>
      </c>
      <c r="P117" s="11" t="s">
        <v>97</v>
      </c>
      <c r="Q117" s="132">
        <v>12</v>
      </c>
      <c r="R117" s="85" t="s">
        <v>6</v>
      </c>
      <c r="S117" s="57"/>
      <c r="T117" s="89"/>
      <c r="V117" s="9"/>
      <c r="W117" s="9"/>
      <c r="X117" s="9"/>
      <c r="Y117" s="10"/>
      <c r="Z117" s="821">
        <f>N117*Q117</f>
        <v>3600000</v>
      </c>
    </row>
    <row r="118" spans="1:26" ht="15.75" customHeight="1">
      <c r="A118" s="624"/>
      <c r="B118" s="41"/>
      <c r="C118" s="153"/>
      <c r="D118" s="39"/>
      <c r="E118" s="485"/>
      <c r="F118" s="466"/>
      <c r="G118" s="115"/>
      <c r="H118" s="25"/>
      <c r="I118" s="53"/>
      <c r="J118" s="111"/>
      <c r="K118" s="99"/>
      <c r="L118" s="52" t="s">
        <v>106</v>
      </c>
      <c r="M118" s="270" t="s">
        <v>132</v>
      </c>
      <c r="N118" s="168">
        <v>200000</v>
      </c>
      <c r="O118" s="12" t="s">
        <v>0</v>
      </c>
      <c r="P118" s="11" t="s">
        <v>97</v>
      </c>
      <c r="Q118" s="132">
        <v>12</v>
      </c>
      <c r="R118" s="85" t="s">
        <v>6</v>
      </c>
      <c r="S118" s="57"/>
      <c r="T118" s="89"/>
      <c r="V118" s="9"/>
      <c r="W118" s="9"/>
      <c r="X118" s="9"/>
      <c r="Y118" s="10"/>
      <c r="Z118" s="821">
        <f>N118*Q118</f>
        <v>2400000</v>
      </c>
    </row>
    <row r="119" spans="1:26" ht="15.75" customHeight="1">
      <c r="A119" s="624"/>
      <c r="B119" s="41"/>
      <c r="C119" s="153"/>
      <c r="D119" s="39"/>
      <c r="E119" s="485"/>
      <c r="F119" s="466"/>
      <c r="G119" s="115"/>
      <c r="H119" s="25"/>
      <c r="I119" s="53"/>
      <c r="J119" s="111"/>
      <c r="K119" s="99"/>
      <c r="L119" s="52" t="s">
        <v>106</v>
      </c>
      <c r="M119" s="270" t="s">
        <v>165</v>
      </c>
      <c r="N119" s="168">
        <v>550000</v>
      </c>
      <c r="O119" s="12" t="s">
        <v>0</v>
      </c>
      <c r="P119" s="11" t="s">
        <v>97</v>
      </c>
      <c r="Q119" s="132">
        <v>1</v>
      </c>
      <c r="R119" s="85" t="s">
        <v>1</v>
      </c>
      <c r="S119" s="57"/>
      <c r="T119" s="89"/>
      <c r="V119" s="9"/>
      <c r="W119" s="9"/>
      <c r="X119" s="9"/>
      <c r="Y119" s="10"/>
      <c r="Z119" s="821">
        <f>N119*Q119</f>
        <v>550000</v>
      </c>
    </row>
    <row r="120" spans="1:26" ht="15.75" customHeight="1">
      <c r="A120" s="624"/>
      <c r="B120" s="41"/>
      <c r="C120" s="153"/>
      <c r="D120" s="39"/>
      <c r="E120" s="485"/>
      <c r="F120" s="412">
        <v>133</v>
      </c>
      <c r="G120" s="45">
        <v>4080</v>
      </c>
      <c r="H120" s="30">
        <v>3240</v>
      </c>
      <c r="I120" s="33">
        <f>(H120-G120)</f>
        <v>-840</v>
      </c>
      <c r="J120" s="113">
        <v>100</v>
      </c>
      <c r="K120" s="101"/>
      <c r="L120" s="145"/>
      <c r="M120" s="259"/>
      <c r="N120" s="171"/>
      <c r="O120" s="146"/>
      <c r="P120" s="146"/>
      <c r="Q120" s="146"/>
      <c r="R120" s="146"/>
      <c r="S120" s="146"/>
      <c r="T120" s="146"/>
      <c r="U120" s="157"/>
      <c r="V120" s="146"/>
      <c r="W120" s="146"/>
      <c r="X120" s="146"/>
      <c r="Y120" s="146"/>
      <c r="Z120" s="1166">
        <f>Z121</f>
        <v>3240000</v>
      </c>
    </row>
    <row r="121" spans="1:26" ht="15.75" customHeight="1">
      <c r="A121" s="624"/>
      <c r="B121" s="41"/>
      <c r="C121" s="154"/>
      <c r="D121" s="41"/>
      <c r="E121" s="825"/>
      <c r="F121" s="414" t="s">
        <v>497</v>
      </c>
      <c r="G121" s="46"/>
      <c r="H121" s="26"/>
      <c r="I121" s="152"/>
      <c r="J121" s="110"/>
      <c r="K121" s="98"/>
      <c r="L121" s="48" t="s">
        <v>217</v>
      </c>
      <c r="M121" s="271" t="s">
        <v>216</v>
      </c>
      <c r="N121" s="169">
        <v>270000</v>
      </c>
      <c r="O121" s="58" t="s">
        <v>218</v>
      </c>
      <c r="P121" s="22" t="s">
        <v>97</v>
      </c>
      <c r="Q121" s="551">
        <v>12</v>
      </c>
      <c r="R121" s="92" t="s">
        <v>219</v>
      </c>
      <c r="S121" s="59"/>
      <c r="T121" s="141"/>
      <c r="U121" s="150"/>
      <c r="V121" s="43"/>
      <c r="W121" s="43"/>
      <c r="X121" s="43"/>
      <c r="Y121" s="21" t="s">
        <v>220</v>
      </c>
      <c r="Z121" s="826">
        <f>N121*Q121</f>
        <v>3240000</v>
      </c>
    </row>
    <row r="122" spans="1:26" s="1" customFormat="1" ht="15.75" customHeight="1">
      <c r="A122" s="756"/>
      <c r="B122" s="41"/>
      <c r="C122" s="403"/>
      <c r="D122" s="41"/>
      <c r="E122" s="142">
        <v>134</v>
      </c>
      <c r="F122" s="441">
        <v>134</v>
      </c>
      <c r="G122" s="45">
        <v>27900</v>
      </c>
      <c r="H122" s="619">
        <v>27900</v>
      </c>
      <c r="I122" s="33">
        <f>(H122-G122)</f>
        <v>0</v>
      </c>
      <c r="J122" s="113">
        <f>(H122/G122*100)-100</f>
        <v>0</v>
      </c>
      <c r="K122" s="158"/>
      <c r="L122" s="50"/>
      <c r="M122" s="259"/>
      <c r="N122" s="173"/>
      <c r="O122" s="119"/>
      <c r="P122" s="47"/>
      <c r="Q122" s="155"/>
      <c r="R122" s="156"/>
      <c r="S122" s="50"/>
      <c r="T122" s="157"/>
      <c r="U122" s="157"/>
      <c r="V122" s="50"/>
      <c r="W122" s="50"/>
      <c r="X122" s="50"/>
      <c r="Y122" s="50"/>
      <c r="Z122" s="1179">
        <f>SUM(Z123:Z128)</f>
        <v>27900000</v>
      </c>
    </row>
    <row r="123" spans="1:26" s="1" customFormat="1" ht="15.75" customHeight="1">
      <c r="A123" s="756"/>
      <c r="B123" s="41"/>
      <c r="C123" s="29"/>
      <c r="D123" s="41"/>
      <c r="E123" s="40"/>
      <c r="F123" s="413" t="s">
        <v>496</v>
      </c>
      <c r="G123" s="115"/>
      <c r="H123" s="186"/>
      <c r="I123" s="40"/>
      <c r="J123" s="111"/>
      <c r="K123" s="159"/>
      <c r="L123" s="181" t="s">
        <v>106</v>
      </c>
      <c r="M123" s="261" t="s">
        <v>166</v>
      </c>
      <c r="N123" s="165">
        <v>100000</v>
      </c>
      <c r="O123" s="2" t="s">
        <v>0</v>
      </c>
      <c r="P123" s="11" t="s">
        <v>97</v>
      </c>
      <c r="Q123" s="144">
        <v>12</v>
      </c>
      <c r="R123" s="78" t="s">
        <v>6</v>
      </c>
      <c r="T123" s="103"/>
      <c r="U123" s="103"/>
      <c r="Z123" s="620">
        <f t="shared" ref="Z123:Z128" si="4">N123*Q123</f>
        <v>1200000</v>
      </c>
    </row>
    <row r="124" spans="1:26" s="1" customFormat="1" ht="15.75" customHeight="1">
      <c r="A124" s="756"/>
      <c r="B124" s="41"/>
      <c r="C124" s="29"/>
      <c r="D124" s="41"/>
      <c r="E124" s="40"/>
      <c r="F124" s="413"/>
      <c r="G124" s="115"/>
      <c r="H124" s="186"/>
      <c r="I124" s="40"/>
      <c r="J124" s="111"/>
      <c r="K124" s="159"/>
      <c r="L124" s="181" t="s">
        <v>106</v>
      </c>
      <c r="M124" s="261" t="s">
        <v>167</v>
      </c>
      <c r="N124" s="165">
        <v>565000</v>
      </c>
      <c r="O124" s="2" t="s">
        <v>0</v>
      </c>
      <c r="P124" s="11" t="s">
        <v>97</v>
      </c>
      <c r="Q124" s="144">
        <v>12</v>
      </c>
      <c r="R124" s="78" t="s">
        <v>6</v>
      </c>
      <c r="T124" s="103"/>
      <c r="U124" s="103"/>
      <c r="Z124" s="620">
        <f t="shared" si="4"/>
        <v>6780000</v>
      </c>
    </row>
    <row r="125" spans="1:26" s="1" customFormat="1" ht="15.75" customHeight="1">
      <c r="A125" s="756"/>
      <c r="B125" s="41"/>
      <c r="C125" s="29"/>
      <c r="D125" s="41"/>
      <c r="E125" s="40"/>
      <c r="F125" s="413"/>
      <c r="G125" s="115"/>
      <c r="H125" s="186"/>
      <c r="I125" s="40"/>
      <c r="J125" s="111"/>
      <c r="K125" s="159"/>
      <c r="L125" s="181" t="s">
        <v>106</v>
      </c>
      <c r="M125" s="261" t="s">
        <v>168</v>
      </c>
      <c r="N125" s="165">
        <v>770000</v>
      </c>
      <c r="O125" s="2" t="s">
        <v>0</v>
      </c>
      <c r="P125" s="11" t="s">
        <v>97</v>
      </c>
      <c r="Q125" s="144">
        <v>12</v>
      </c>
      <c r="R125" s="78" t="s">
        <v>6</v>
      </c>
      <c r="T125" s="103"/>
      <c r="U125" s="103"/>
      <c r="Z125" s="620">
        <f t="shared" si="4"/>
        <v>9240000</v>
      </c>
    </row>
    <row r="126" spans="1:26" s="1" customFormat="1" ht="15.75" customHeight="1">
      <c r="A126" s="756"/>
      <c r="B126" s="41"/>
      <c r="C126" s="29"/>
      <c r="D126" s="41"/>
      <c r="E126" s="40"/>
      <c r="F126" s="413"/>
      <c r="G126" s="115"/>
      <c r="H126" s="186"/>
      <c r="I126" s="40"/>
      <c r="J126" s="111"/>
      <c r="K126" s="159"/>
      <c r="L126" s="181" t="s">
        <v>106</v>
      </c>
      <c r="M126" s="261" t="s">
        <v>169</v>
      </c>
      <c r="N126" s="165">
        <v>380000</v>
      </c>
      <c r="O126" s="2" t="s">
        <v>0</v>
      </c>
      <c r="P126" s="11" t="s">
        <v>97</v>
      </c>
      <c r="Q126" s="144">
        <v>6</v>
      </c>
      <c r="R126" s="78" t="s">
        <v>6</v>
      </c>
      <c r="T126" s="103"/>
      <c r="U126" s="103"/>
      <c r="Z126" s="620">
        <f t="shared" si="4"/>
        <v>2280000</v>
      </c>
    </row>
    <row r="127" spans="1:26" s="1" customFormat="1" ht="15.75" customHeight="1">
      <c r="A127" s="756"/>
      <c r="B127" s="41"/>
      <c r="C127" s="29"/>
      <c r="D127" s="41"/>
      <c r="E127" s="40"/>
      <c r="F127" s="413"/>
      <c r="G127" s="115"/>
      <c r="H127" s="186"/>
      <c r="I127" s="40"/>
      <c r="J127" s="111"/>
      <c r="K127" s="159"/>
      <c r="L127" s="181" t="s">
        <v>106</v>
      </c>
      <c r="M127" s="261" t="s">
        <v>170</v>
      </c>
      <c r="N127" s="165">
        <v>500000</v>
      </c>
      <c r="O127" s="2" t="s">
        <v>0</v>
      </c>
      <c r="P127" s="11" t="s">
        <v>97</v>
      </c>
      <c r="Q127" s="144">
        <v>12</v>
      </c>
      <c r="R127" s="78" t="s">
        <v>6</v>
      </c>
      <c r="T127" s="103"/>
      <c r="U127" s="103"/>
      <c r="Z127" s="620">
        <f t="shared" si="4"/>
        <v>6000000</v>
      </c>
    </row>
    <row r="128" spans="1:26" s="1" customFormat="1" ht="15.75" customHeight="1">
      <c r="A128" s="756"/>
      <c r="B128" s="41"/>
      <c r="C128" s="29"/>
      <c r="D128" s="41"/>
      <c r="E128" s="62"/>
      <c r="F128" s="426"/>
      <c r="G128" s="46"/>
      <c r="H128" s="210"/>
      <c r="I128" s="62"/>
      <c r="J128" s="110"/>
      <c r="K128" s="160"/>
      <c r="L128" s="14" t="s">
        <v>106</v>
      </c>
      <c r="M128" s="258" t="s">
        <v>171</v>
      </c>
      <c r="N128" s="172">
        <v>200000</v>
      </c>
      <c r="O128" s="147" t="s">
        <v>0</v>
      </c>
      <c r="P128" s="22" t="s">
        <v>97</v>
      </c>
      <c r="Q128" s="148">
        <v>12</v>
      </c>
      <c r="R128" s="149" t="s">
        <v>6</v>
      </c>
      <c r="S128" s="120"/>
      <c r="T128" s="150"/>
      <c r="U128" s="150"/>
      <c r="V128" s="120"/>
      <c r="W128" s="120"/>
      <c r="X128" s="120"/>
      <c r="Y128" s="120"/>
      <c r="Z128" s="623">
        <f t="shared" si="4"/>
        <v>2400000</v>
      </c>
    </row>
    <row r="129" spans="1:26" s="1" customFormat="1" ht="15.75" customHeight="1">
      <c r="A129" s="756"/>
      <c r="B129" s="41"/>
      <c r="C129" s="29"/>
      <c r="D129" s="39"/>
      <c r="E129" s="29">
        <v>135</v>
      </c>
      <c r="F129" s="956">
        <v>135</v>
      </c>
      <c r="G129" s="1662">
        <v>9600</v>
      </c>
      <c r="H129" s="1663">
        <v>9600</v>
      </c>
      <c r="I129" s="1664">
        <f>(H129-G129)</f>
        <v>0</v>
      </c>
      <c r="J129" s="1665">
        <f>(H129/G129*100)-100</f>
        <v>0</v>
      </c>
      <c r="K129" s="621"/>
      <c r="L129" s="380"/>
      <c r="M129" s="261"/>
      <c r="N129" s="165"/>
      <c r="O129" s="2"/>
      <c r="P129" s="3"/>
      <c r="Q129" s="144"/>
      <c r="R129" s="78"/>
      <c r="T129" s="103"/>
      <c r="U129" s="103"/>
      <c r="Z129" s="1180">
        <f>SUM(Z130:Z134)</f>
        <v>9600000</v>
      </c>
    </row>
    <row r="130" spans="1:26" s="1" customFormat="1" ht="15.75" customHeight="1">
      <c r="A130" s="756"/>
      <c r="B130" s="41"/>
      <c r="C130" s="29"/>
      <c r="D130" s="39"/>
      <c r="E130" s="29"/>
      <c r="F130" s="466" t="s">
        <v>498</v>
      </c>
      <c r="G130" s="115"/>
      <c r="H130" s="1045"/>
      <c r="I130" s="40"/>
      <c r="J130" s="483"/>
      <c r="K130" s="621"/>
      <c r="L130" s="188" t="s">
        <v>106</v>
      </c>
      <c r="M130" s="261" t="s">
        <v>172</v>
      </c>
      <c r="N130" s="165">
        <v>100000</v>
      </c>
      <c r="O130" s="2" t="s">
        <v>0</v>
      </c>
      <c r="P130" s="11" t="s">
        <v>97</v>
      </c>
      <c r="Q130" s="144">
        <v>12</v>
      </c>
      <c r="R130" s="78" t="s">
        <v>6</v>
      </c>
      <c r="T130" s="103"/>
      <c r="U130" s="103"/>
      <c r="Z130" s="620">
        <f>N130*Q130</f>
        <v>1200000</v>
      </c>
    </row>
    <row r="131" spans="1:26" s="1" customFormat="1" ht="15.75" customHeight="1">
      <c r="A131" s="756"/>
      <c r="B131" s="41"/>
      <c r="C131" s="29"/>
      <c r="D131" s="39"/>
      <c r="E131" s="29"/>
      <c r="F131" s="466"/>
      <c r="G131" s="115"/>
      <c r="H131" s="1045"/>
      <c r="I131" s="40"/>
      <c r="J131" s="483"/>
      <c r="K131" s="621"/>
      <c r="L131" s="188" t="s">
        <v>106</v>
      </c>
      <c r="M131" s="261" t="s">
        <v>173</v>
      </c>
      <c r="N131" s="165">
        <v>500000</v>
      </c>
      <c r="O131" s="2" t="s">
        <v>0</v>
      </c>
      <c r="P131" s="11" t="s">
        <v>97</v>
      </c>
      <c r="Q131" s="144">
        <v>4</v>
      </c>
      <c r="R131" s="78" t="s">
        <v>1</v>
      </c>
      <c r="T131" s="103"/>
      <c r="U131" s="103"/>
      <c r="Z131" s="620">
        <f>N131*Q131</f>
        <v>2000000</v>
      </c>
    </row>
    <row r="132" spans="1:26" s="1" customFormat="1" ht="15.75" customHeight="1">
      <c r="A132" s="756"/>
      <c r="B132" s="41"/>
      <c r="C132" s="29"/>
      <c r="D132" s="39"/>
      <c r="E132" s="29"/>
      <c r="F132" s="466"/>
      <c r="G132" s="115"/>
      <c r="H132" s="1045"/>
      <c r="I132" s="40"/>
      <c r="J132" s="483"/>
      <c r="K132" s="621"/>
      <c r="L132" s="188" t="s">
        <v>106</v>
      </c>
      <c r="M132" s="261" t="s">
        <v>259</v>
      </c>
      <c r="N132" s="165">
        <v>50000</v>
      </c>
      <c r="O132" s="2" t="s">
        <v>0</v>
      </c>
      <c r="P132" s="11" t="s">
        <v>97</v>
      </c>
      <c r="Q132" s="144">
        <v>12</v>
      </c>
      <c r="R132" s="78" t="s">
        <v>1</v>
      </c>
      <c r="T132" s="103"/>
      <c r="U132" s="103"/>
      <c r="Z132" s="620">
        <f>N132*Q132</f>
        <v>600000</v>
      </c>
    </row>
    <row r="133" spans="1:26" s="1" customFormat="1" ht="15.75" customHeight="1">
      <c r="A133" s="756"/>
      <c r="B133" s="41"/>
      <c r="C133" s="29"/>
      <c r="D133" s="39"/>
      <c r="E133" s="29"/>
      <c r="F133" s="466"/>
      <c r="G133" s="115"/>
      <c r="H133" s="1045"/>
      <c r="I133" s="40"/>
      <c r="J133" s="483"/>
      <c r="K133" s="621"/>
      <c r="L133" s="188" t="s">
        <v>106</v>
      </c>
      <c r="M133" s="261" t="s">
        <v>475</v>
      </c>
      <c r="N133" s="165">
        <v>1000000</v>
      </c>
      <c r="O133" s="2" t="s">
        <v>0</v>
      </c>
      <c r="P133" s="11" t="s">
        <v>97</v>
      </c>
      <c r="Q133" s="144">
        <v>4</v>
      </c>
      <c r="R133" s="78" t="s">
        <v>122</v>
      </c>
      <c r="T133" s="103"/>
      <c r="U133" s="103"/>
      <c r="Z133" s="620">
        <f>N133*Q133</f>
        <v>4000000</v>
      </c>
    </row>
    <row r="134" spans="1:26" s="1" customFormat="1" ht="15.75" customHeight="1">
      <c r="A134" s="756"/>
      <c r="B134" s="41"/>
      <c r="C134" s="29"/>
      <c r="D134" s="39"/>
      <c r="E134" s="404"/>
      <c r="F134" s="414"/>
      <c r="G134" s="46"/>
      <c r="H134" s="1214"/>
      <c r="I134" s="40"/>
      <c r="J134" s="484"/>
      <c r="K134" s="622"/>
      <c r="L134" s="254" t="s">
        <v>106</v>
      </c>
      <c r="M134" s="258" t="s">
        <v>174</v>
      </c>
      <c r="N134" s="172">
        <v>150000</v>
      </c>
      <c r="O134" s="147" t="s">
        <v>0</v>
      </c>
      <c r="P134" s="22" t="s">
        <v>97</v>
      </c>
      <c r="Q134" s="148">
        <v>12</v>
      </c>
      <c r="R134" s="149" t="s">
        <v>6</v>
      </c>
      <c r="S134" s="120"/>
      <c r="T134" s="150"/>
      <c r="U134" s="150"/>
      <c r="V134" s="120"/>
      <c r="W134" s="120"/>
      <c r="X134" s="120"/>
      <c r="Y134" s="120"/>
      <c r="Z134" s="623">
        <f>N134*Q134</f>
        <v>1800000</v>
      </c>
    </row>
    <row r="135" spans="1:26" s="1" customFormat="1" ht="15.75" customHeight="1">
      <c r="A135" s="756"/>
      <c r="B135" s="41"/>
      <c r="C135" s="29"/>
      <c r="D135" s="39"/>
      <c r="E135" s="403">
        <v>136</v>
      </c>
      <c r="F135" s="412">
        <v>136</v>
      </c>
      <c r="G135" s="45">
        <v>6600</v>
      </c>
      <c r="H135" s="481">
        <v>6600</v>
      </c>
      <c r="I135" s="33">
        <f>(H135-G135)</f>
        <v>0</v>
      </c>
      <c r="J135" s="482">
        <f>(H135/G135*100)-100</f>
        <v>0</v>
      </c>
      <c r="K135" s="158"/>
      <c r="L135" s="40"/>
      <c r="M135" s="253"/>
      <c r="N135" s="165"/>
      <c r="O135" s="2"/>
      <c r="P135" s="3"/>
      <c r="Q135" s="144"/>
      <c r="R135" s="78"/>
      <c r="T135" s="103"/>
      <c r="U135" s="103"/>
      <c r="Z135" s="1180">
        <f>SUM(Z136:Z137)</f>
        <v>6600000</v>
      </c>
    </row>
    <row r="136" spans="1:26" s="1" customFormat="1" ht="15.75" customHeight="1">
      <c r="A136" s="756"/>
      <c r="B136" s="41"/>
      <c r="C136" s="29"/>
      <c r="D136" s="39"/>
      <c r="E136" s="404"/>
      <c r="F136" s="466" t="s">
        <v>499</v>
      </c>
      <c r="G136" s="115"/>
      <c r="H136" s="25"/>
      <c r="I136" s="40"/>
      <c r="J136" s="111"/>
      <c r="K136" s="159"/>
      <c r="L136" s="52" t="s">
        <v>106</v>
      </c>
      <c r="M136" s="253" t="s">
        <v>175</v>
      </c>
      <c r="N136" s="165">
        <v>500000</v>
      </c>
      <c r="O136" s="2" t="s">
        <v>0</v>
      </c>
      <c r="P136" s="11" t="s">
        <v>97</v>
      </c>
      <c r="Q136" s="144">
        <v>12</v>
      </c>
      <c r="R136" s="78" t="s">
        <v>6</v>
      </c>
      <c r="T136" s="103"/>
      <c r="U136" s="103"/>
      <c r="Z136" s="620">
        <f>N136*Q136</f>
        <v>6000000</v>
      </c>
    </row>
    <row r="137" spans="1:26" s="1" customFormat="1" ht="15.75" customHeight="1">
      <c r="A137" s="756"/>
      <c r="B137" s="41"/>
      <c r="C137" s="29"/>
      <c r="D137" s="1213"/>
      <c r="E137" s="404"/>
      <c r="F137" s="414"/>
      <c r="G137" s="46"/>
      <c r="H137" s="1214"/>
      <c r="I137" s="62"/>
      <c r="J137" s="484"/>
      <c r="K137" s="160"/>
      <c r="L137" s="48"/>
      <c r="M137" s="272" t="s">
        <v>482</v>
      </c>
      <c r="N137" s="172">
        <v>50000</v>
      </c>
      <c r="O137" s="147" t="s">
        <v>0</v>
      </c>
      <c r="P137" s="22" t="s">
        <v>97</v>
      </c>
      <c r="Q137" s="148">
        <v>12</v>
      </c>
      <c r="R137" s="149" t="s">
        <v>1</v>
      </c>
      <c r="S137" s="120"/>
      <c r="T137" s="150"/>
      <c r="U137" s="150"/>
      <c r="V137" s="120"/>
      <c r="W137" s="120"/>
      <c r="X137" s="120"/>
      <c r="Y137" s="120"/>
      <c r="Z137" s="623">
        <f>N137*Q137</f>
        <v>600000</v>
      </c>
    </row>
    <row r="138" spans="1:26" s="1" customFormat="1" ht="15.75" customHeight="1">
      <c r="A138" s="756"/>
      <c r="B138" s="41"/>
      <c r="C138" s="29"/>
      <c r="D138" s="1213"/>
      <c r="E138" s="29"/>
      <c r="F138" s="466">
        <v>137</v>
      </c>
      <c r="G138" s="115">
        <v>1000</v>
      </c>
      <c r="H138" s="481">
        <v>1250</v>
      </c>
      <c r="I138" s="33">
        <f>(H138-G138)</f>
        <v>250</v>
      </c>
      <c r="J138" s="482">
        <v>100</v>
      </c>
      <c r="K138" s="159"/>
      <c r="L138" s="52"/>
      <c r="M138" s="253"/>
      <c r="N138" s="165"/>
      <c r="O138" s="2"/>
      <c r="P138" s="3"/>
      <c r="Q138" s="144"/>
      <c r="R138" s="78"/>
      <c r="T138" s="103"/>
      <c r="U138" s="103"/>
      <c r="Z138" s="1180">
        <f>Z139</f>
        <v>1250000</v>
      </c>
    </row>
    <row r="139" spans="1:26" s="1" customFormat="1" ht="15.75" customHeight="1">
      <c r="A139" s="827"/>
      <c r="B139" s="71"/>
      <c r="C139" s="404"/>
      <c r="D139" s="402"/>
      <c r="E139" s="404"/>
      <c r="F139" s="414" t="s">
        <v>500</v>
      </c>
      <c r="G139" s="46"/>
      <c r="H139" s="1214"/>
      <c r="I139" s="62"/>
      <c r="J139" s="484"/>
      <c r="K139" s="160"/>
      <c r="L139" s="48"/>
      <c r="M139" s="258" t="s">
        <v>502</v>
      </c>
      <c r="N139" s="172">
        <v>250000</v>
      </c>
      <c r="O139" s="147" t="s">
        <v>0</v>
      </c>
      <c r="P139" s="22" t="s">
        <v>97</v>
      </c>
      <c r="Q139" s="148">
        <v>5</v>
      </c>
      <c r="R139" s="149" t="s">
        <v>6</v>
      </c>
      <c r="S139" s="120"/>
      <c r="T139" s="150"/>
      <c r="U139" s="150"/>
      <c r="V139" s="120"/>
      <c r="W139" s="120"/>
      <c r="X139" s="120"/>
      <c r="Y139" s="120"/>
      <c r="Z139" s="623">
        <f>N139*Q139</f>
        <v>1250000</v>
      </c>
    </row>
    <row r="140" spans="1:26" s="1" customFormat="1" ht="15.75" customHeight="1">
      <c r="A140" s="1973"/>
      <c r="B140" s="70"/>
      <c r="C140" s="403"/>
      <c r="D140" s="615"/>
      <c r="E140" s="403">
        <v>137</v>
      </c>
      <c r="F140" s="412">
        <v>138</v>
      </c>
      <c r="G140" s="45">
        <v>1230</v>
      </c>
      <c r="H140" s="481">
        <v>1230</v>
      </c>
      <c r="I140" s="33">
        <f>(H140-G140)</f>
        <v>0</v>
      </c>
      <c r="J140" s="482">
        <f>(H140/G140*100)-100</f>
        <v>0</v>
      </c>
      <c r="K140" s="158"/>
      <c r="L140" s="142"/>
      <c r="M140" s="1762"/>
      <c r="N140" s="173"/>
      <c r="O140" s="119"/>
      <c r="P140" s="47"/>
      <c r="Q140" s="155"/>
      <c r="R140" s="156"/>
      <c r="S140" s="50"/>
      <c r="T140" s="157"/>
      <c r="U140" s="157"/>
      <c r="V140" s="50"/>
      <c r="W140" s="50"/>
      <c r="X140" s="50"/>
      <c r="Y140" s="50"/>
      <c r="Z140" s="1179">
        <f>SUM(Z141:Z143)</f>
        <v>1230000</v>
      </c>
    </row>
    <row r="141" spans="1:26" s="1" customFormat="1" ht="15.75" customHeight="1">
      <c r="A141" s="756"/>
      <c r="B141" s="41"/>
      <c r="C141" s="29"/>
      <c r="D141" s="39"/>
      <c r="E141" s="29"/>
      <c r="F141" s="466" t="s">
        <v>501</v>
      </c>
      <c r="G141" s="115"/>
      <c r="H141" s="1045"/>
      <c r="I141" s="40"/>
      <c r="J141" s="483"/>
      <c r="K141" s="159"/>
      <c r="L141" s="52" t="s">
        <v>106</v>
      </c>
      <c r="M141" s="253" t="s">
        <v>176</v>
      </c>
      <c r="N141" s="165">
        <v>150000</v>
      </c>
      <c r="O141" s="2" t="s">
        <v>0</v>
      </c>
      <c r="P141" s="11" t="s">
        <v>97</v>
      </c>
      <c r="Q141" s="144">
        <v>1</v>
      </c>
      <c r="R141" s="78" t="s">
        <v>1</v>
      </c>
      <c r="T141" s="103"/>
      <c r="U141" s="103"/>
      <c r="Z141" s="620">
        <f>N141*Q141</f>
        <v>150000</v>
      </c>
    </row>
    <row r="142" spans="1:26" s="1" customFormat="1" ht="15.75" customHeight="1">
      <c r="A142" s="756"/>
      <c r="B142" s="41"/>
      <c r="C142" s="29"/>
      <c r="D142" s="39"/>
      <c r="E142" s="29"/>
      <c r="F142" s="466"/>
      <c r="G142" s="115"/>
      <c r="H142" s="1045"/>
      <c r="I142" s="40"/>
      <c r="J142" s="483"/>
      <c r="K142" s="159"/>
      <c r="L142" s="52" t="s">
        <v>106</v>
      </c>
      <c r="M142" s="253" t="s">
        <v>177</v>
      </c>
      <c r="N142" s="165">
        <v>80000</v>
      </c>
      <c r="O142" s="2" t="s">
        <v>0</v>
      </c>
      <c r="P142" s="11" t="s">
        <v>97</v>
      </c>
      <c r="Q142" s="144">
        <v>6</v>
      </c>
      <c r="R142" s="78" t="s">
        <v>1</v>
      </c>
      <c r="T142" s="103"/>
      <c r="U142" s="103"/>
      <c r="Z142" s="620">
        <f>N142*Q142</f>
        <v>480000</v>
      </c>
    </row>
    <row r="143" spans="1:26" s="1" customFormat="1" ht="15.75" customHeight="1">
      <c r="A143" s="827"/>
      <c r="B143" s="71"/>
      <c r="C143" s="404"/>
      <c r="D143" s="402"/>
      <c r="E143" s="404"/>
      <c r="F143" s="414"/>
      <c r="G143" s="46"/>
      <c r="H143" s="1214"/>
      <c r="I143" s="62"/>
      <c r="J143" s="484"/>
      <c r="K143" s="160"/>
      <c r="L143" s="48" t="s">
        <v>106</v>
      </c>
      <c r="M143" s="272" t="s">
        <v>178</v>
      </c>
      <c r="N143" s="172">
        <v>50000</v>
      </c>
      <c r="O143" s="147" t="s">
        <v>0</v>
      </c>
      <c r="P143" s="22" t="s">
        <v>97</v>
      </c>
      <c r="Q143" s="148">
        <v>12</v>
      </c>
      <c r="R143" s="149" t="s">
        <v>6</v>
      </c>
      <c r="S143" s="120"/>
      <c r="T143" s="150"/>
      <c r="U143" s="150"/>
      <c r="V143" s="120"/>
      <c r="W143" s="120"/>
      <c r="X143" s="120"/>
      <c r="Y143" s="120"/>
      <c r="Z143" s="623">
        <f>N143*Q143</f>
        <v>600000</v>
      </c>
    </row>
    <row r="144" spans="1:26" s="66" customFormat="1" ht="17.25" customHeight="1">
      <c r="A144" s="753" t="s">
        <v>205</v>
      </c>
      <c r="B144" s="161" t="s">
        <v>72</v>
      </c>
      <c r="C144" s="340"/>
      <c r="D144" s="2374" t="s">
        <v>127</v>
      </c>
      <c r="E144" s="2374"/>
      <c r="F144" s="2374"/>
      <c r="G144" s="2115">
        <f>SUM(G146:G158)</f>
        <v>58361</v>
      </c>
      <c r="H144" s="2115">
        <f>SUM(H146:H158)</f>
        <v>58361</v>
      </c>
      <c r="I144" s="311">
        <f>(H144-G144)</f>
        <v>0</v>
      </c>
      <c r="J144" s="573">
        <f>(H144/G144*100)-100</f>
        <v>0</v>
      </c>
      <c r="K144" s="574"/>
      <c r="L144" s="575"/>
      <c r="M144" s="828"/>
      <c r="N144" s="829"/>
      <c r="O144" s="830"/>
      <c r="P144" s="307"/>
      <c r="Q144" s="831"/>
      <c r="R144" s="832"/>
      <c r="S144" s="830"/>
      <c r="T144" s="829"/>
      <c r="U144" s="833"/>
      <c r="V144" s="830"/>
      <c r="W144" s="830"/>
      <c r="X144" s="830"/>
      <c r="Y144" s="834"/>
      <c r="Z144" s="835"/>
    </row>
    <row r="145" spans="1:26" ht="15.75" customHeight="1">
      <c r="A145" s="624"/>
      <c r="B145" s="281" t="s">
        <v>182</v>
      </c>
      <c r="C145" s="42">
        <v>21</v>
      </c>
      <c r="D145" s="70">
        <v>21</v>
      </c>
      <c r="E145" s="2326" t="s">
        <v>96</v>
      </c>
      <c r="F145" s="2327"/>
      <c r="G145" s="68">
        <f>SUM(G146:G151)</f>
        <v>43650</v>
      </c>
      <c r="H145" s="68">
        <f>SUM(H146:H158)</f>
        <v>58361</v>
      </c>
      <c r="I145" s="28">
        <f>(H145-G145)</f>
        <v>14711</v>
      </c>
      <c r="J145" s="112">
        <f>(H145/G145*100)-100</f>
        <v>33.702176403207346</v>
      </c>
      <c r="K145" s="100"/>
      <c r="L145" s="139"/>
      <c r="M145" s="257"/>
      <c r="N145" s="93"/>
      <c r="O145" s="105"/>
      <c r="P145" s="23"/>
      <c r="Q145" s="131"/>
      <c r="R145" s="37"/>
      <c r="S145" s="105"/>
      <c r="T145" s="93"/>
      <c r="U145" s="174"/>
      <c r="V145" s="105"/>
      <c r="W145" s="105"/>
      <c r="X145" s="105"/>
      <c r="Y145" s="36"/>
      <c r="Z145" s="822"/>
    </row>
    <row r="146" spans="1:26" ht="15.75" customHeight="1">
      <c r="A146" s="624"/>
      <c r="B146" s="281"/>
      <c r="C146" s="52"/>
      <c r="D146" s="41" t="s">
        <v>503</v>
      </c>
      <c r="E146" s="557">
        <v>211</v>
      </c>
      <c r="F146" s="959">
        <v>211</v>
      </c>
      <c r="G146" s="45">
        <v>33150</v>
      </c>
      <c r="H146" s="30">
        <v>33150</v>
      </c>
      <c r="I146" s="33">
        <f>(H146-G146)</f>
        <v>0</v>
      </c>
      <c r="J146" s="113">
        <f>(H146/G146*100)-100</f>
        <v>0</v>
      </c>
      <c r="K146" s="101"/>
      <c r="L146" s="145"/>
      <c r="M146" s="259"/>
      <c r="N146" s="171"/>
      <c r="O146" s="146"/>
      <c r="P146" s="146"/>
      <c r="Q146" s="146"/>
      <c r="R146" s="146"/>
      <c r="S146" s="146"/>
      <c r="T146" s="146"/>
      <c r="U146" s="157"/>
      <c r="V146" s="146"/>
      <c r="W146" s="146"/>
      <c r="X146" s="146"/>
      <c r="Y146" s="146"/>
      <c r="Z146" s="1166">
        <f>SUM(Z147:Z150)</f>
        <v>33150000</v>
      </c>
    </row>
    <row r="147" spans="1:26" ht="15.75" customHeight="1">
      <c r="A147" s="624"/>
      <c r="B147" s="281"/>
      <c r="C147" s="53"/>
      <c r="D147" s="41"/>
      <c r="E147" s="485"/>
      <c r="F147" s="956" t="s">
        <v>503</v>
      </c>
      <c r="G147" s="115"/>
      <c r="H147" s="25"/>
      <c r="I147" s="53"/>
      <c r="J147" s="111"/>
      <c r="K147" s="99"/>
      <c r="L147" s="52" t="s">
        <v>106</v>
      </c>
      <c r="M147" s="270" t="s">
        <v>446</v>
      </c>
      <c r="N147" s="168">
        <v>18150000</v>
      </c>
      <c r="O147" s="12" t="s">
        <v>118</v>
      </c>
      <c r="P147" s="11" t="s">
        <v>97</v>
      </c>
      <c r="Q147" s="132">
        <v>1</v>
      </c>
      <c r="R147" s="85" t="s">
        <v>121</v>
      </c>
      <c r="S147" s="57"/>
      <c r="T147" s="89"/>
      <c r="V147" s="9"/>
      <c r="W147" s="9"/>
      <c r="X147" s="9"/>
      <c r="Y147" s="10" t="s">
        <v>109</v>
      </c>
      <c r="Z147" s="821">
        <f>N147*Q147</f>
        <v>18150000</v>
      </c>
    </row>
    <row r="148" spans="1:26" ht="15.75" customHeight="1">
      <c r="A148" s="624"/>
      <c r="B148" s="281"/>
      <c r="C148" s="53"/>
      <c r="D148" s="41"/>
      <c r="E148" s="485"/>
      <c r="F148" s="956"/>
      <c r="G148" s="115"/>
      <c r="H148" s="25"/>
      <c r="I148" s="53"/>
      <c r="J148" s="111"/>
      <c r="K148" s="99"/>
      <c r="L148" s="52" t="s">
        <v>106</v>
      </c>
      <c r="M148" s="270" t="s">
        <v>447</v>
      </c>
      <c r="N148" s="168">
        <v>8500000</v>
      </c>
      <c r="O148" s="12" t="s">
        <v>0</v>
      </c>
      <c r="P148" s="11" t="s">
        <v>97</v>
      </c>
      <c r="Q148" s="132">
        <v>1</v>
      </c>
      <c r="R148" s="1204" t="s">
        <v>1</v>
      </c>
      <c r="S148" s="1206"/>
      <c r="T148" s="89"/>
      <c r="V148" s="9"/>
      <c r="W148" s="9"/>
      <c r="X148" s="9"/>
      <c r="Y148" s="1211" t="s">
        <v>19</v>
      </c>
      <c r="Z148" s="821">
        <f>N148*Q148</f>
        <v>8500000</v>
      </c>
    </row>
    <row r="149" spans="1:26" ht="15.75" customHeight="1">
      <c r="A149" s="624"/>
      <c r="B149" s="281"/>
      <c r="C149" s="53"/>
      <c r="D149" s="41"/>
      <c r="E149" s="485"/>
      <c r="F149" s="956"/>
      <c r="G149" s="115"/>
      <c r="H149" s="25"/>
      <c r="I149" s="53"/>
      <c r="J149" s="111"/>
      <c r="K149" s="99"/>
      <c r="L149" s="52" t="s">
        <v>106</v>
      </c>
      <c r="M149" s="270" t="s">
        <v>448</v>
      </c>
      <c r="N149" s="168">
        <v>1500000</v>
      </c>
      <c r="O149" s="12" t="s">
        <v>118</v>
      </c>
      <c r="P149" s="11" t="s">
        <v>97</v>
      </c>
      <c r="Q149" s="132">
        <v>1</v>
      </c>
      <c r="R149" s="85" t="s">
        <v>121</v>
      </c>
      <c r="S149" s="57"/>
      <c r="T149" s="89"/>
      <c r="V149" s="9"/>
      <c r="W149" s="9"/>
      <c r="X149" s="9"/>
      <c r="Y149" s="10" t="s">
        <v>109</v>
      </c>
      <c r="Z149" s="821">
        <f>N149*Q149</f>
        <v>1500000</v>
      </c>
    </row>
    <row r="150" spans="1:26" ht="15.75" customHeight="1">
      <c r="A150" s="624"/>
      <c r="B150" s="281"/>
      <c r="C150" s="53"/>
      <c r="D150" s="41"/>
      <c r="E150" s="485"/>
      <c r="F150" s="956"/>
      <c r="G150" s="115"/>
      <c r="H150" s="25"/>
      <c r="I150" s="53"/>
      <c r="J150" s="111"/>
      <c r="K150" s="99"/>
      <c r="L150" s="52" t="s">
        <v>106</v>
      </c>
      <c r="M150" s="270" t="s">
        <v>476</v>
      </c>
      <c r="N150" s="168">
        <v>5000000</v>
      </c>
      <c r="O150" s="12" t="s">
        <v>118</v>
      </c>
      <c r="P150" s="11" t="s">
        <v>97</v>
      </c>
      <c r="Q150" s="132">
        <v>1</v>
      </c>
      <c r="R150" s="85" t="s">
        <v>121</v>
      </c>
      <c r="S150" s="57"/>
      <c r="T150" s="89"/>
      <c r="V150" s="9"/>
      <c r="W150" s="9"/>
      <c r="X150" s="9"/>
      <c r="Y150" s="10" t="s">
        <v>109</v>
      </c>
      <c r="Z150" s="821">
        <f>N150*Q150</f>
        <v>5000000</v>
      </c>
    </row>
    <row r="151" spans="1:26" s="1" customFormat="1" ht="15.75" customHeight="1">
      <c r="A151" s="756"/>
      <c r="B151" s="281"/>
      <c r="C151" s="40"/>
      <c r="D151" s="41"/>
      <c r="E151" s="403">
        <v>212</v>
      </c>
      <c r="F151" s="959">
        <v>212</v>
      </c>
      <c r="G151" s="45">
        <v>10500</v>
      </c>
      <c r="H151" s="30">
        <v>10500</v>
      </c>
      <c r="I151" s="33">
        <f>(H151-G151)</f>
        <v>0</v>
      </c>
      <c r="J151" s="113">
        <f>(H151/G151*100)-100</f>
        <v>0</v>
      </c>
      <c r="K151" s="158"/>
      <c r="L151" s="142"/>
      <c r="M151" s="259"/>
      <c r="N151" s="173"/>
      <c r="O151" s="119"/>
      <c r="P151" s="47"/>
      <c r="Q151" s="155"/>
      <c r="R151" s="156"/>
      <c r="S151" s="50"/>
      <c r="T151" s="157"/>
      <c r="U151" s="157"/>
      <c r="V151" s="50"/>
      <c r="W151" s="50"/>
      <c r="X151" s="50"/>
      <c r="Y151" s="50"/>
      <c r="Z151" s="1179">
        <f>SUM(Z152:Z157)</f>
        <v>10500000</v>
      </c>
    </row>
    <row r="152" spans="1:26" s="1" customFormat="1" ht="15.75" customHeight="1">
      <c r="A152" s="756"/>
      <c r="B152" s="281"/>
      <c r="C152" s="40"/>
      <c r="D152" s="41"/>
      <c r="E152" s="29"/>
      <c r="F152" s="956" t="s">
        <v>504</v>
      </c>
      <c r="G152" s="115"/>
      <c r="H152" s="31"/>
      <c r="I152" s="34"/>
      <c r="J152" s="111"/>
      <c r="K152" s="159"/>
      <c r="L152" s="52" t="s">
        <v>106</v>
      </c>
      <c r="M152" s="261" t="s">
        <v>373</v>
      </c>
      <c r="N152" s="165">
        <v>1000000</v>
      </c>
      <c r="O152" s="2" t="s">
        <v>0</v>
      </c>
      <c r="P152" s="11" t="s">
        <v>97</v>
      </c>
      <c r="Q152" s="144">
        <v>5</v>
      </c>
      <c r="R152" s="78" t="s">
        <v>122</v>
      </c>
      <c r="T152" s="103"/>
      <c r="U152" s="103"/>
      <c r="Y152" s="10" t="s">
        <v>19</v>
      </c>
      <c r="Z152" s="620">
        <f t="shared" ref="Z152:Z157" si="5">N152*Q152</f>
        <v>5000000</v>
      </c>
    </row>
    <row r="153" spans="1:26" s="1" customFormat="1" ht="15.75" customHeight="1">
      <c r="A153" s="756"/>
      <c r="B153" s="281"/>
      <c r="C153" s="40"/>
      <c r="D153" s="41"/>
      <c r="E153" s="29"/>
      <c r="F153" s="956"/>
      <c r="G153" s="115"/>
      <c r="H153" s="31"/>
      <c r="I153" s="34"/>
      <c r="J153" s="111"/>
      <c r="K153" s="159"/>
      <c r="L153" s="52" t="s">
        <v>106</v>
      </c>
      <c r="M153" s="261" t="s">
        <v>449</v>
      </c>
      <c r="N153" s="165">
        <v>500000</v>
      </c>
      <c r="O153" s="2" t="s">
        <v>0</v>
      </c>
      <c r="P153" s="11" t="s">
        <v>97</v>
      </c>
      <c r="Q153" s="144">
        <v>1</v>
      </c>
      <c r="R153" s="78" t="s">
        <v>393</v>
      </c>
      <c r="T153" s="103"/>
      <c r="U153" s="103"/>
      <c r="Y153" s="1211" t="s">
        <v>19</v>
      </c>
      <c r="Z153" s="620">
        <f t="shared" si="5"/>
        <v>500000</v>
      </c>
    </row>
    <row r="154" spans="1:26" s="1" customFormat="1" ht="15.75" customHeight="1">
      <c r="A154" s="756"/>
      <c r="B154" s="281"/>
      <c r="C154" s="40"/>
      <c r="D154" s="41"/>
      <c r="E154" s="29"/>
      <c r="F154" s="956"/>
      <c r="G154" s="115"/>
      <c r="H154" s="31"/>
      <c r="I154" s="34"/>
      <c r="J154" s="111"/>
      <c r="K154" s="159"/>
      <c r="L154" s="52" t="s">
        <v>106</v>
      </c>
      <c r="M154" s="261" t="s">
        <v>450</v>
      </c>
      <c r="N154" s="165">
        <v>1500000</v>
      </c>
      <c r="O154" s="2" t="s">
        <v>0</v>
      </c>
      <c r="P154" s="11" t="s">
        <v>97</v>
      </c>
      <c r="Q154" s="144">
        <v>1</v>
      </c>
      <c r="R154" s="78" t="s">
        <v>95</v>
      </c>
      <c r="T154" s="103"/>
      <c r="U154" s="103"/>
      <c r="Y154" s="1211" t="s">
        <v>19</v>
      </c>
      <c r="Z154" s="620">
        <f t="shared" si="5"/>
        <v>1500000</v>
      </c>
    </row>
    <row r="155" spans="1:26" s="1" customFormat="1" ht="15.75" customHeight="1">
      <c r="A155" s="756"/>
      <c r="B155" s="281"/>
      <c r="C155" s="40"/>
      <c r="D155" s="41"/>
      <c r="E155" s="29"/>
      <c r="F155" s="956"/>
      <c r="G155" s="115"/>
      <c r="H155" s="31"/>
      <c r="I155" s="34"/>
      <c r="J155" s="111"/>
      <c r="K155" s="159"/>
      <c r="L155" s="52" t="s">
        <v>106</v>
      </c>
      <c r="M155" s="261" t="s">
        <v>451</v>
      </c>
      <c r="N155" s="165">
        <v>500000</v>
      </c>
      <c r="O155" s="2" t="s">
        <v>0</v>
      </c>
      <c r="P155" s="11" t="s">
        <v>97</v>
      </c>
      <c r="Q155" s="144">
        <v>2</v>
      </c>
      <c r="R155" s="78" t="s">
        <v>122</v>
      </c>
      <c r="T155" s="103"/>
      <c r="U155" s="103"/>
      <c r="Y155" s="1211" t="s">
        <v>19</v>
      </c>
      <c r="Z155" s="620">
        <f t="shared" si="5"/>
        <v>1000000</v>
      </c>
    </row>
    <row r="156" spans="1:26" s="1" customFormat="1" ht="15.75" customHeight="1">
      <c r="A156" s="756"/>
      <c r="B156" s="281"/>
      <c r="C156" s="40"/>
      <c r="D156" s="41"/>
      <c r="E156" s="29"/>
      <c r="F156" s="956"/>
      <c r="G156" s="115"/>
      <c r="H156" s="31"/>
      <c r="I156" s="34"/>
      <c r="J156" s="111"/>
      <c r="K156" s="159"/>
      <c r="L156" s="52" t="s">
        <v>106</v>
      </c>
      <c r="M156" s="261" t="s">
        <v>477</v>
      </c>
      <c r="N156" s="165">
        <v>500000</v>
      </c>
      <c r="O156" s="2" t="s">
        <v>0</v>
      </c>
      <c r="P156" s="11" t="s">
        <v>97</v>
      </c>
      <c r="Q156" s="144">
        <v>4</v>
      </c>
      <c r="R156" s="78" t="s">
        <v>122</v>
      </c>
      <c r="T156" s="103"/>
      <c r="U156" s="103"/>
      <c r="Y156" s="10" t="s">
        <v>19</v>
      </c>
      <c r="Z156" s="620">
        <f t="shared" si="5"/>
        <v>2000000</v>
      </c>
    </row>
    <row r="157" spans="1:26" s="1" customFormat="1" ht="15.75" customHeight="1">
      <c r="A157" s="756"/>
      <c r="B157" s="281"/>
      <c r="C157" s="40"/>
      <c r="D157" s="41"/>
      <c r="E157" s="404"/>
      <c r="F157" s="956"/>
      <c r="G157" s="115"/>
      <c r="H157" s="25"/>
      <c r="I157" s="40"/>
      <c r="J157" s="111"/>
      <c r="K157" s="159"/>
      <c r="L157" s="52" t="s">
        <v>106</v>
      </c>
      <c r="M157" s="261" t="s">
        <v>452</v>
      </c>
      <c r="N157" s="165">
        <v>500000</v>
      </c>
      <c r="O157" s="2" t="s">
        <v>120</v>
      </c>
      <c r="P157" s="11" t="s">
        <v>97</v>
      </c>
      <c r="Q157" s="144">
        <v>1</v>
      </c>
      <c r="R157" s="78" t="s">
        <v>122</v>
      </c>
      <c r="T157" s="103"/>
      <c r="U157" s="103"/>
      <c r="Y157" s="10" t="s">
        <v>109</v>
      </c>
      <c r="Z157" s="620">
        <f t="shared" si="5"/>
        <v>500000</v>
      </c>
    </row>
    <row r="158" spans="1:26" s="1" customFormat="1" ht="15.75" customHeight="1">
      <c r="A158" s="756"/>
      <c r="B158" s="281"/>
      <c r="C158" s="40"/>
      <c r="D158" s="41"/>
      <c r="E158" s="380">
        <v>213</v>
      </c>
      <c r="F158" s="1760">
        <v>213</v>
      </c>
      <c r="G158" s="45">
        <v>14711</v>
      </c>
      <c r="H158" s="30">
        <v>14711</v>
      </c>
      <c r="I158" s="33">
        <f>(H158-G158)</f>
        <v>0</v>
      </c>
      <c r="J158" s="113">
        <f>(H158/G158*100)-100</f>
        <v>0</v>
      </c>
      <c r="K158" s="1761"/>
      <c r="L158" s="403"/>
      <c r="M158" s="1762"/>
      <c r="N158" s="173"/>
      <c r="O158" s="119"/>
      <c r="P158" s="47"/>
      <c r="Q158" s="155"/>
      <c r="R158" s="156"/>
      <c r="S158" s="50"/>
      <c r="T158" s="157"/>
      <c r="U158" s="157"/>
      <c r="V158" s="50"/>
      <c r="W158" s="50"/>
      <c r="X158" s="50"/>
      <c r="Y158" s="50"/>
      <c r="Z158" s="1179">
        <f>SUM(Z159:Z161)</f>
        <v>14711200</v>
      </c>
    </row>
    <row r="159" spans="1:26" s="1" customFormat="1" ht="15.75" customHeight="1">
      <c r="A159" s="756"/>
      <c r="B159" s="281"/>
      <c r="C159" s="40"/>
      <c r="D159" s="41"/>
      <c r="E159" s="40"/>
      <c r="F159" s="956" t="s">
        <v>505</v>
      </c>
      <c r="G159" s="115"/>
      <c r="H159" s="25"/>
      <c r="I159" s="40"/>
      <c r="J159" s="111"/>
      <c r="K159" s="760"/>
      <c r="L159" s="52" t="s">
        <v>106</v>
      </c>
      <c r="M159" s="253" t="s">
        <v>179</v>
      </c>
      <c r="N159" s="165">
        <v>5000</v>
      </c>
      <c r="O159" s="2" t="s">
        <v>120</v>
      </c>
      <c r="P159" s="11" t="s">
        <v>97</v>
      </c>
      <c r="Q159" s="2368">
        <v>2042.24</v>
      </c>
      <c r="R159" s="2368"/>
      <c r="S159" s="1" t="s">
        <v>123</v>
      </c>
      <c r="T159" s="103"/>
      <c r="U159" s="103"/>
      <c r="Y159" s="10" t="s">
        <v>109</v>
      </c>
      <c r="Z159" s="620">
        <f>N159*Q159</f>
        <v>10211200</v>
      </c>
    </row>
    <row r="160" spans="1:26" s="1" customFormat="1" ht="15.75" customHeight="1">
      <c r="A160" s="756"/>
      <c r="B160" s="281"/>
      <c r="C160" s="40"/>
      <c r="D160" s="41"/>
      <c r="E160" s="40"/>
      <c r="F160" s="956"/>
      <c r="G160" s="115"/>
      <c r="H160" s="175"/>
      <c r="I160" s="40"/>
      <c r="J160" s="111"/>
      <c r="K160" s="760"/>
      <c r="L160" s="52" t="s">
        <v>106</v>
      </c>
      <c r="M160" s="253" t="s">
        <v>180</v>
      </c>
      <c r="N160" s="165">
        <v>250000</v>
      </c>
      <c r="O160" s="2" t="s">
        <v>108</v>
      </c>
      <c r="P160" s="11" t="s">
        <v>97</v>
      </c>
      <c r="Q160" s="144">
        <v>12</v>
      </c>
      <c r="R160" s="78" t="s">
        <v>111</v>
      </c>
      <c r="T160" s="103"/>
      <c r="U160" s="103"/>
      <c r="Y160" s="10" t="s">
        <v>109</v>
      </c>
      <c r="Z160" s="620">
        <f>N160*Q160</f>
        <v>3000000</v>
      </c>
    </row>
    <row r="161" spans="1:30" s="1" customFormat="1" ht="15.75" customHeight="1">
      <c r="A161" s="827"/>
      <c r="B161" s="578"/>
      <c r="C161" s="62"/>
      <c r="D161" s="71"/>
      <c r="E161" s="62"/>
      <c r="F161" s="957"/>
      <c r="G161" s="46"/>
      <c r="H161" s="209"/>
      <c r="I161" s="62"/>
      <c r="J161" s="110"/>
      <c r="K161" s="160"/>
      <c r="L161" s="48" t="s">
        <v>106</v>
      </c>
      <c r="M161" s="272" t="s">
        <v>181</v>
      </c>
      <c r="N161" s="172">
        <v>125000</v>
      </c>
      <c r="O161" s="147" t="s">
        <v>108</v>
      </c>
      <c r="P161" s="22" t="s">
        <v>97</v>
      </c>
      <c r="Q161" s="148">
        <v>12</v>
      </c>
      <c r="R161" s="149" t="s">
        <v>111</v>
      </c>
      <c r="S161" s="120"/>
      <c r="T161" s="150"/>
      <c r="U161" s="150"/>
      <c r="V161" s="120"/>
      <c r="W161" s="120"/>
      <c r="X161" s="120"/>
      <c r="Y161" s="21" t="s">
        <v>109</v>
      </c>
      <c r="Z161" s="623">
        <f>N161*Q161</f>
        <v>1500000</v>
      </c>
    </row>
    <row r="162" spans="1:30" s="66" customFormat="1" ht="17.25" customHeight="1">
      <c r="A162" s="752" t="s">
        <v>204</v>
      </c>
      <c r="B162" s="836" t="s">
        <v>201</v>
      </c>
      <c r="C162" s="1939"/>
      <c r="D162" s="2375" t="s">
        <v>202</v>
      </c>
      <c r="E162" s="2374"/>
      <c r="F162" s="2374"/>
      <c r="G162" s="572">
        <f>SUM(G163,G190,G195)</f>
        <v>205005</v>
      </c>
      <c r="H162" s="572">
        <f>SUM(H163,H190,H195)</f>
        <v>192664</v>
      </c>
      <c r="I162" s="311">
        <f>(H162-G162)</f>
        <v>-12341</v>
      </c>
      <c r="J162" s="573">
        <f>(H162/G162*100)-100</f>
        <v>-6.0198531743128143</v>
      </c>
      <c r="K162" s="574"/>
      <c r="L162" s="575"/>
      <c r="M162" s="828"/>
      <c r="N162" s="829"/>
      <c r="O162" s="830"/>
      <c r="P162" s="307"/>
      <c r="Q162" s="831"/>
      <c r="R162" s="832"/>
      <c r="S162" s="830"/>
      <c r="T162" s="829"/>
      <c r="U162" s="833"/>
      <c r="V162" s="830"/>
      <c r="W162" s="830"/>
      <c r="X162" s="830"/>
      <c r="Y162" s="834"/>
      <c r="Z162" s="835"/>
    </row>
    <row r="163" spans="1:30" ht="15.75" customHeight="1">
      <c r="A163" s="624"/>
      <c r="B163" s="143" t="s">
        <v>257</v>
      </c>
      <c r="C163" s="182">
        <v>31</v>
      </c>
      <c r="D163" s="70">
        <v>31</v>
      </c>
      <c r="E163" s="2326" t="s">
        <v>258</v>
      </c>
      <c r="F163" s="2327"/>
      <c r="G163" s="2114">
        <f>SUM(G164:G188)</f>
        <v>56118</v>
      </c>
      <c r="H163" s="2114">
        <f>SUM(H164:H188)</f>
        <v>53318</v>
      </c>
      <c r="I163" s="35">
        <f>(H163-G163)</f>
        <v>-2800</v>
      </c>
      <c r="J163" s="110">
        <f>(H163/G163*100)-100</f>
        <v>-4.9894864392886404</v>
      </c>
      <c r="K163" s="100"/>
      <c r="L163" s="139"/>
      <c r="M163" s="257"/>
      <c r="N163" s="93"/>
      <c r="O163" s="105"/>
      <c r="P163" s="23"/>
      <c r="Q163" s="131"/>
      <c r="R163" s="37"/>
      <c r="S163" s="105"/>
      <c r="T163" s="93"/>
      <c r="U163" s="174"/>
      <c r="V163" s="105"/>
      <c r="W163" s="105"/>
      <c r="X163" s="105"/>
      <c r="Y163" s="36"/>
      <c r="Z163" s="822"/>
    </row>
    <row r="164" spans="1:30" s="994" customFormat="1" ht="15.75" customHeight="1">
      <c r="A164" s="986"/>
      <c r="B164" s="1032"/>
      <c r="C164" s="988"/>
      <c r="D164" s="1937" t="s">
        <v>765</v>
      </c>
      <c r="E164" s="1035" t="s">
        <v>525</v>
      </c>
      <c r="F164" s="577">
        <v>311</v>
      </c>
      <c r="G164" s="1036">
        <v>1400</v>
      </c>
      <c r="H164" s="1763">
        <f>Z164/1000</f>
        <v>200</v>
      </c>
      <c r="I164" s="1764">
        <f>H164-G164</f>
        <v>-1200</v>
      </c>
      <c r="J164" s="1799">
        <v>100</v>
      </c>
      <c r="K164" s="1001"/>
      <c r="L164" s="1037"/>
      <c r="M164" s="563"/>
      <c r="N164" s="709"/>
      <c r="O164" s="1208"/>
      <c r="P164" s="1206"/>
      <c r="Q164" s="1206"/>
      <c r="R164" s="1206"/>
      <c r="S164" s="1206"/>
      <c r="T164" s="708"/>
      <c r="U164" s="12"/>
      <c r="V164" s="280"/>
      <c r="W164" s="234"/>
      <c r="X164" s="280"/>
      <c r="Y164" s="1208"/>
      <c r="Z164" s="1183">
        <f>SUM(Z165:Z166)</f>
        <v>200000</v>
      </c>
    </row>
    <row r="165" spans="1:30" s="994" customFormat="1" ht="15.75" customHeight="1">
      <c r="A165" s="986"/>
      <c r="B165" s="1032"/>
      <c r="C165" s="988"/>
      <c r="D165" s="1033" t="s">
        <v>766</v>
      </c>
      <c r="E165" s="1038"/>
      <c r="F165" s="996" t="s">
        <v>564</v>
      </c>
      <c r="G165" s="997"/>
      <c r="H165" s="998"/>
      <c r="I165" s="999"/>
      <c r="J165" s="1811"/>
      <c r="K165" s="1001"/>
      <c r="L165" s="1031" t="s">
        <v>135</v>
      </c>
      <c r="M165" s="503" t="s">
        <v>545</v>
      </c>
      <c r="N165" s="709">
        <v>0</v>
      </c>
      <c r="O165" s="1208" t="s">
        <v>529</v>
      </c>
      <c r="P165" s="1206" t="s">
        <v>97</v>
      </c>
      <c r="Q165" s="1209">
        <v>12</v>
      </c>
      <c r="R165" s="1209" t="s">
        <v>546</v>
      </c>
      <c r="S165" s="212"/>
      <c r="T165" s="213"/>
      <c r="U165" s="212"/>
      <c r="V165" s="280"/>
      <c r="W165" s="234"/>
      <c r="X165" s="280"/>
      <c r="Y165" s="1208" t="s">
        <v>531</v>
      </c>
      <c r="Z165" s="840">
        <f>N165*Q165</f>
        <v>0</v>
      </c>
    </row>
    <row r="166" spans="1:30" s="1039" customFormat="1" ht="15.75" customHeight="1">
      <c r="A166" s="986"/>
      <c r="B166" s="987"/>
      <c r="C166" s="1004"/>
      <c r="D166" s="1033"/>
      <c r="E166" s="1092"/>
      <c r="F166" s="1006"/>
      <c r="G166" s="1007"/>
      <c r="H166" s="1093"/>
      <c r="I166" s="1041"/>
      <c r="J166" s="1800"/>
      <c r="K166" s="1011"/>
      <c r="L166" s="1094"/>
      <c r="M166" s="507" t="s">
        <v>547</v>
      </c>
      <c r="N166" s="710">
        <v>100000</v>
      </c>
      <c r="O166" s="221" t="s">
        <v>529</v>
      </c>
      <c r="P166" s="59" t="s">
        <v>97</v>
      </c>
      <c r="Q166" s="711">
        <v>2</v>
      </c>
      <c r="R166" s="711" t="s">
        <v>546</v>
      </c>
      <c r="S166" s="222"/>
      <c r="T166" s="223"/>
      <c r="U166" s="222"/>
      <c r="V166" s="779"/>
      <c r="W166" s="400"/>
      <c r="X166" s="779"/>
      <c r="Y166" s="221" t="s">
        <v>531</v>
      </c>
      <c r="Z166" s="841">
        <f>N166*Q166</f>
        <v>200000</v>
      </c>
    </row>
    <row r="167" spans="1:30" s="994" customFormat="1" ht="15.75" customHeight="1">
      <c r="A167" s="986"/>
      <c r="B167" s="1032"/>
      <c r="C167" s="988"/>
      <c r="D167" s="1033"/>
      <c r="E167" s="1035" t="s">
        <v>525</v>
      </c>
      <c r="F167" s="577">
        <v>312</v>
      </c>
      <c r="G167" s="1036">
        <v>1800</v>
      </c>
      <c r="H167" s="1763">
        <f>Z167/1000</f>
        <v>200</v>
      </c>
      <c r="I167" s="1764">
        <f>H167-G167</f>
        <v>-1600</v>
      </c>
      <c r="J167" s="1799">
        <v>100</v>
      </c>
      <c r="K167" s="1001"/>
      <c r="L167" s="1037"/>
      <c r="M167" s="563"/>
      <c r="N167" s="709"/>
      <c r="O167" s="1208"/>
      <c r="P167" s="1206"/>
      <c r="Q167" s="1206"/>
      <c r="R167" s="1206"/>
      <c r="S167" s="1206"/>
      <c r="T167" s="708"/>
      <c r="U167" s="12"/>
      <c r="V167" s="280"/>
      <c r="W167" s="234"/>
      <c r="X167" s="280"/>
      <c r="Y167" s="1208"/>
      <c r="Z167" s="1183">
        <f>SUM(Z168:Z170)</f>
        <v>200000</v>
      </c>
    </row>
    <row r="168" spans="1:30" s="994" customFormat="1" ht="15.75" customHeight="1">
      <c r="A168" s="986"/>
      <c r="B168" s="1032"/>
      <c r="C168" s="988"/>
      <c r="D168" s="1033"/>
      <c r="E168" s="1038"/>
      <c r="F168" s="996" t="s">
        <v>565</v>
      </c>
      <c r="G168" s="997"/>
      <c r="H168" s="998"/>
      <c r="I168" s="999"/>
      <c r="J168" s="1811"/>
      <c r="K168" s="1001"/>
      <c r="L168" s="1031" t="s">
        <v>135</v>
      </c>
      <c r="M168" s="503" t="s">
        <v>548</v>
      </c>
      <c r="N168" s="709">
        <v>0</v>
      </c>
      <c r="O168" s="1208" t="s">
        <v>529</v>
      </c>
      <c r="P168" s="1206" t="s">
        <v>97</v>
      </c>
      <c r="Q168" s="1209">
        <v>12</v>
      </c>
      <c r="R168" s="1209" t="s">
        <v>546</v>
      </c>
      <c r="S168" s="212"/>
      <c r="T168" s="213"/>
      <c r="U168" s="212"/>
      <c r="V168" s="280"/>
      <c r="W168" s="234"/>
      <c r="X168" s="280"/>
      <c r="Y168" s="1208" t="s">
        <v>531</v>
      </c>
      <c r="Z168" s="840">
        <f>N168*Q168</f>
        <v>0</v>
      </c>
    </row>
    <row r="169" spans="1:30" s="1039" customFormat="1" ht="15.75" customHeight="1">
      <c r="A169" s="986"/>
      <c r="B169" s="1032"/>
      <c r="C169" s="988"/>
      <c r="D169" s="1033"/>
      <c r="E169" s="1038"/>
      <c r="F169" s="996"/>
      <c r="G169" s="997"/>
      <c r="H169" s="998"/>
      <c r="I169" s="999"/>
      <c r="J169" s="1811"/>
      <c r="K169" s="1001"/>
      <c r="L169" s="1037"/>
      <c r="M169" s="503" t="s">
        <v>549</v>
      </c>
      <c r="N169" s="709">
        <v>100000</v>
      </c>
      <c r="O169" s="1208" t="s">
        <v>529</v>
      </c>
      <c r="P169" s="1206" t="s">
        <v>97</v>
      </c>
      <c r="Q169" s="1209">
        <v>2</v>
      </c>
      <c r="R169" s="1209" t="s">
        <v>546</v>
      </c>
      <c r="S169" s="212"/>
      <c r="T169" s="213"/>
      <c r="U169" s="212"/>
      <c r="V169" s="280"/>
      <c r="W169" s="234"/>
      <c r="X169" s="280"/>
      <c r="Y169" s="1208" t="s">
        <v>531</v>
      </c>
      <c r="Z169" s="840">
        <f>N169*Q169</f>
        <v>200000</v>
      </c>
    </row>
    <row r="170" spans="1:30" s="1039" customFormat="1" ht="15.75" customHeight="1">
      <c r="A170" s="986"/>
      <c r="B170" s="987"/>
      <c r="C170" s="1004"/>
      <c r="D170" s="1033"/>
      <c r="E170" s="1092"/>
      <c r="F170" s="1006"/>
      <c r="G170" s="1007"/>
      <c r="H170" s="1093"/>
      <c r="I170" s="1041"/>
      <c r="J170" s="1010"/>
      <c r="K170" s="1011"/>
      <c r="L170" s="1094"/>
      <c r="M170" s="507" t="s">
        <v>547</v>
      </c>
      <c r="N170" s="710">
        <v>0</v>
      </c>
      <c r="O170" s="221" t="s">
        <v>529</v>
      </c>
      <c r="P170" s="59" t="s">
        <v>97</v>
      </c>
      <c r="Q170" s="711">
        <v>2</v>
      </c>
      <c r="R170" s="711" t="s">
        <v>546</v>
      </c>
      <c r="S170" s="222"/>
      <c r="T170" s="223"/>
      <c r="U170" s="222"/>
      <c r="V170" s="779"/>
      <c r="W170" s="400"/>
      <c r="X170" s="779"/>
      <c r="Y170" s="221" t="s">
        <v>531</v>
      </c>
      <c r="Z170" s="841">
        <f>N170*Q170</f>
        <v>0</v>
      </c>
    </row>
    <row r="171" spans="1:30" s="1" customFormat="1" ht="15.75" customHeight="1">
      <c r="A171" s="756"/>
      <c r="B171" s="41"/>
      <c r="C171" s="50"/>
      <c r="E171" s="403">
        <v>312</v>
      </c>
      <c r="F171" s="869">
        <v>313</v>
      </c>
      <c r="G171" s="766">
        <v>26066</v>
      </c>
      <c r="H171" s="1810">
        <v>26066</v>
      </c>
      <c r="I171" s="33">
        <f>(H171-G171)</f>
        <v>0</v>
      </c>
      <c r="J171" s="113">
        <f>(H171/G171*100)-100</f>
        <v>0</v>
      </c>
      <c r="K171" s="274"/>
      <c r="L171" s="275"/>
      <c r="M171" s="276"/>
      <c r="N171" s="376"/>
      <c r="O171" s="216"/>
      <c r="P171" s="60"/>
      <c r="Q171" s="217"/>
      <c r="R171" s="217"/>
      <c r="S171" s="277"/>
      <c r="T171" s="277"/>
      <c r="U171" s="278"/>
      <c r="V171" s="279"/>
      <c r="W171" s="279"/>
      <c r="X171" s="279"/>
      <c r="Y171" s="279"/>
      <c r="Z171" s="1052">
        <f>SUM(Z172:Z178)</f>
        <v>26066000</v>
      </c>
      <c r="AA171" s="969"/>
      <c r="AB171" s="280"/>
      <c r="AC171" s="280"/>
      <c r="AD171" s="280"/>
    </row>
    <row r="172" spans="1:30" s="280" customFormat="1" ht="15.75" customHeight="1">
      <c r="A172" s="976"/>
      <c r="B172" s="579"/>
      <c r="E172" s="977"/>
      <c r="F172" s="956" t="s">
        <v>566</v>
      </c>
      <c r="G172" s="1531"/>
      <c r="H172" s="767"/>
      <c r="I172" s="725"/>
      <c r="J172" s="768"/>
      <c r="K172" s="769"/>
      <c r="L172" s="770" t="s">
        <v>535</v>
      </c>
      <c r="M172" s="260" t="s">
        <v>550</v>
      </c>
      <c r="N172" s="212">
        <v>22440000</v>
      </c>
      <c r="O172" s="1208" t="s">
        <v>529</v>
      </c>
      <c r="P172" s="1206" t="s">
        <v>97</v>
      </c>
      <c r="Q172" s="1209">
        <v>65</v>
      </c>
      <c r="R172" s="1209" t="s">
        <v>551</v>
      </c>
      <c r="S172" s="712"/>
      <c r="T172" s="712"/>
      <c r="U172" s="771"/>
      <c r="Y172" s="1208" t="s">
        <v>531</v>
      </c>
      <c r="Z172" s="837">
        <f>N172*Q172/100</f>
        <v>14586000</v>
      </c>
      <c r="AA172" s="969"/>
    </row>
    <row r="173" spans="1:30" s="280" customFormat="1" ht="15.75" customHeight="1">
      <c r="A173" s="976"/>
      <c r="B173" s="579"/>
      <c r="D173" s="579"/>
      <c r="E173" s="977"/>
      <c r="F173" s="956"/>
      <c r="G173" s="1531"/>
      <c r="H173" s="767"/>
      <c r="I173" s="725"/>
      <c r="J173" s="768"/>
      <c r="K173" s="769"/>
      <c r="L173" s="772"/>
      <c r="M173" s="260" t="s">
        <v>552</v>
      </c>
      <c r="N173" s="212">
        <v>13200000</v>
      </c>
      <c r="O173" s="1208" t="s">
        <v>529</v>
      </c>
      <c r="P173" s="1206" t="s">
        <v>553</v>
      </c>
      <c r="Q173" s="1209">
        <v>65</v>
      </c>
      <c r="R173" s="1209" t="s">
        <v>551</v>
      </c>
      <c r="S173" s="712"/>
      <c r="T173" s="712"/>
      <c r="U173" s="771"/>
      <c r="Y173" s="1208" t="s">
        <v>531</v>
      </c>
      <c r="Z173" s="837">
        <f>N173*Q173/100</f>
        <v>8580000</v>
      </c>
      <c r="AA173" s="969"/>
    </row>
    <row r="174" spans="1:30" s="280" customFormat="1" ht="15.75" customHeight="1">
      <c r="A174" s="976"/>
      <c r="B174" s="579"/>
      <c r="D174" s="579"/>
      <c r="E174" s="977"/>
      <c r="F174" s="956"/>
      <c r="G174" s="1531"/>
      <c r="H174" s="767"/>
      <c r="I174" s="725"/>
      <c r="J174" s="768"/>
      <c r="K174" s="769"/>
      <c r="L174" s="772"/>
      <c r="M174" s="260" t="s">
        <v>554</v>
      </c>
      <c r="N174" s="212">
        <v>50000</v>
      </c>
      <c r="O174" s="1208" t="s">
        <v>529</v>
      </c>
      <c r="P174" s="1206" t="s">
        <v>97</v>
      </c>
      <c r="Q174" s="245">
        <v>12</v>
      </c>
      <c r="R174" s="1210" t="s">
        <v>555</v>
      </c>
      <c r="S174" s="1206"/>
      <c r="T174" s="773"/>
      <c r="U174" s="1209"/>
      <c r="Y174" s="1208" t="s">
        <v>531</v>
      </c>
      <c r="Z174" s="837">
        <f>N174*Q174</f>
        <v>600000</v>
      </c>
      <c r="AA174" s="969"/>
    </row>
    <row r="175" spans="1:30" s="280" customFormat="1" ht="15.75" customHeight="1">
      <c r="A175" s="976"/>
      <c r="B175" s="579"/>
      <c r="D175" s="579"/>
      <c r="E175" s="977"/>
      <c r="F175" s="956"/>
      <c r="G175" s="1531"/>
      <c r="H175" s="767"/>
      <c r="I175" s="725"/>
      <c r="J175" s="768"/>
      <c r="K175" s="769"/>
      <c r="L175" s="772"/>
      <c r="M175" s="260" t="s">
        <v>556</v>
      </c>
      <c r="N175" s="212">
        <v>80000</v>
      </c>
      <c r="O175" s="1208" t="s">
        <v>529</v>
      </c>
      <c r="P175" s="1206" t="s">
        <v>97</v>
      </c>
      <c r="Q175" s="245">
        <v>12</v>
      </c>
      <c r="R175" s="664" t="s">
        <v>555</v>
      </c>
      <c r="S175" s="1206"/>
      <c r="T175" s="773"/>
      <c r="U175" s="1209"/>
      <c r="Y175" s="1208" t="s">
        <v>531</v>
      </c>
      <c r="Z175" s="837">
        <f>N175*Q175</f>
        <v>960000</v>
      </c>
      <c r="AA175" s="969"/>
    </row>
    <row r="176" spans="1:30" s="280" customFormat="1" ht="15.75" customHeight="1">
      <c r="A176" s="976"/>
      <c r="B176" s="579"/>
      <c r="D176" s="579"/>
      <c r="E176" s="977"/>
      <c r="F176" s="956"/>
      <c r="G176" s="1531"/>
      <c r="H176" s="767"/>
      <c r="I176" s="725"/>
      <c r="J176" s="768"/>
      <c r="K176" s="769"/>
      <c r="L176" s="772"/>
      <c r="M176" s="260" t="s">
        <v>557</v>
      </c>
      <c r="N176" s="212">
        <v>10000</v>
      </c>
      <c r="O176" s="1208" t="s">
        <v>529</v>
      </c>
      <c r="P176" s="1206" t="s">
        <v>97</v>
      </c>
      <c r="Q176" s="245">
        <v>2</v>
      </c>
      <c r="R176" s="1209" t="s">
        <v>530</v>
      </c>
      <c r="S176" s="1206" t="s">
        <v>97</v>
      </c>
      <c r="T176" s="774">
        <v>1</v>
      </c>
      <c r="U176" s="775"/>
      <c r="Y176" s="1208" t="s">
        <v>531</v>
      </c>
      <c r="Z176" s="837">
        <f>N176*Q176*T176</f>
        <v>20000</v>
      </c>
      <c r="AA176" s="969"/>
    </row>
    <row r="177" spans="1:28" s="280" customFormat="1" ht="15.75" customHeight="1">
      <c r="A177" s="976"/>
      <c r="B177" s="579"/>
      <c r="D177" s="579"/>
      <c r="E177" s="977"/>
      <c r="F177" s="956"/>
      <c r="G177" s="1531"/>
      <c r="H177" s="767"/>
      <c r="I177" s="725"/>
      <c r="J177" s="768"/>
      <c r="K177" s="769"/>
      <c r="L177" s="772"/>
      <c r="M177" s="260" t="s">
        <v>558</v>
      </c>
      <c r="N177" s="212">
        <v>10000</v>
      </c>
      <c r="O177" s="1208" t="s">
        <v>529</v>
      </c>
      <c r="P177" s="1206" t="s">
        <v>97</v>
      </c>
      <c r="Q177" s="245">
        <v>3</v>
      </c>
      <c r="R177" s="1209" t="s">
        <v>530</v>
      </c>
      <c r="S177" s="1206" t="s">
        <v>97</v>
      </c>
      <c r="T177" s="774">
        <v>4</v>
      </c>
      <c r="U177" s="775"/>
      <c r="Y177" s="1208" t="s">
        <v>559</v>
      </c>
      <c r="Z177" s="837">
        <f>N177*Q177*T177</f>
        <v>120000</v>
      </c>
      <c r="AA177" s="969"/>
    </row>
    <row r="178" spans="1:28" s="280" customFormat="1" ht="15.75" customHeight="1">
      <c r="A178" s="976"/>
      <c r="B178" s="579"/>
      <c r="D178" s="579"/>
      <c r="E178" s="977"/>
      <c r="F178" s="956"/>
      <c r="G178" s="1531"/>
      <c r="H178" s="767"/>
      <c r="I178" s="725"/>
      <c r="J178" s="768"/>
      <c r="K178" s="769"/>
      <c r="L178" s="772"/>
      <c r="M178" s="777" t="s">
        <v>560</v>
      </c>
      <c r="N178" s="222">
        <v>100000</v>
      </c>
      <c r="O178" s="221" t="s">
        <v>529</v>
      </c>
      <c r="P178" s="59" t="s">
        <v>97</v>
      </c>
      <c r="Q178" s="778">
        <v>12</v>
      </c>
      <c r="R178" s="711" t="s">
        <v>561</v>
      </c>
      <c r="S178" s="59"/>
      <c r="T178" s="786"/>
      <c r="U178" s="787"/>
      <c r="V178" s="779"/>
      <c r="W178" s="779"/>
      <c r="X178" s="779"/>
      <c r="Y178" s="221" t="s">
        <v>531</v>
      </c>
      <c r="Z178" s="837">
        <f>N178*Q178</f>
        <v>1200000</v>
      </c>
      <c r="AA178" s="969"/>
    </row>
    <row r="179" spans="1:28" s="980" customFormat="1" ht="15.75" customHeight="1">
      <c r="A179" s="978"/>
      <c r="B179" s="579"/>
      <c r="C179" s="725"/>
      <c r="D179" s="579"/>
      <c r="E179" s="723"/>
      <c r="F179" s="959">
        <v>314</v>
      </c>
      <c r="G179" s="1532">
        <v>22064</v>
      </c>
      <c r="H179" s="2116">
        <v>22064</v>
      </c>
      <c r="I179" s="33">
        <f>(H179-G179)</f>
        <v>0</v>
      </c>
      <c r="J179" s="113">
        <f>(H179/G179*100)-100</f>
        <v>0</v>
      </c>
      <c r="K179" s="274"/>
      <c r="L179" s="275"/>
      <c r="M179" s="739"/>
      <c r="N179" s="212"/>
      <c r="O179" s="1208"/>
      <c r="P179" s="1206"/>
      <c r="Q179" s="245"/>
      <c r="R179" s="1209"/>
      <c r="S179" s="212"/>
      <c r="T179" s="213"/>
      <c r="U179" s="212"/>
      <c r="V179" s="280"/>
      <c r="W179" s="280"/>
      <c r="X179" s="280"/>
      <c r="Y179" s="1208"/>
      <c r="Z179" s="1052">
        <f>SUM(Z180:Z183)</f>
        <v>22063800</v>
      </c>
      <c r="AA179" s="979"/>
    </row>
    <row r="180" spans="1:28" s="980" customFormat="1" ht="15.75" customHeight="1">
      <c r="A180" s="981"/>
      <c r="B180" s="579"/>
      <c r="C180" s="788"/>
      <c r="D180" s="579"/>
      <c r="E180" s="982"/>
      <c r="F180" s="956" t="s">
        <v>567</v>
      </c>
      <c r="G180" s="1533"/>
      <c r="H180" s="1282"/>
      <c r="I180" s="788"/>
      <c r="J180" s="768"/>
      <c r="K180" s="789"/>
      <c r="L180" s="770" t="s">
        <v>535</v>
      </c>
      <c r="M180" s="739" t="s">
        <v>550</v>
      </c>
      <c r="N180" s="212">
        <v>21120000</v>
      </c>
      <c r="O180" s="1208" t="s">
        <v>529</v>
      </c>
      <c r="P180" s="1206" t="s">
        <v>97</v>
      </c>
      <c r="Q180" s="1209">
        <v>65</v>
      </c>
      <c r="R180" s="1209" t="s">
        <v>551</v>
      </c>
      <c r="S180" s="712"/>
      <c r="T180" s="712"/>
      <c r="U180" s="771"/>
      <c r="V180" s="280"/>
      <c r="W180" s="280"/>
      <c r="X180" s="280"/>
      <c r="Y180" s="1208" t="s">
        <v>531</v>
      </c>
      <c r="Z180" s="837">
        <f>N180*Q180/100</f>
        <v>13728000</v>
      </c>
      <c r="AA180" s="979"/>
    </row>
    <row r="181" spans="1:28" s="980" customFormat="1" ht="15.75" customHeight="1">
      <c r="A181" s="981"/>
      <c r="B181" s="579"/>
      <c r="C181" s="788"/>
      <c r="D181" s="579"/>
      <c r="E181" s="982"/>
      <c r="F181" s="956"/>
      <c r="G181" s="1533"/>
      <c r="H181" s="788"/>
      <c r="I181" s="788"/>
      <c r="J181" s="768"/>
      <c r="K181" s="789"/>
      <c r="L181" s="788"/>
      <c r="M181" s="2117" t="s">
        <v>838</v>
      </c>
      <c r="N181" s="1235">
        <v>11880000</v>
      </c>
      <c r="O181" s="1105" t="s">
        <v>0</v>
      </c>
      <c r="P181" s="1110" t="s">
        <v>97</v>
      </c>
      <c r="Q181" s="1161">
        <v>65</v>
      </c>
      <c r="R181" s="1161" t="s">
        <v>839</v>
      </c>
      <c r="S181" s="2118"/>
      <c r="T181" s="2118"/>
      <c r="U181" s="2119"/>
      <c r="V181" s="1113"/>
      <c r="W181" s="1113"/>
      <c r="X181" s="1113"/>
      <c r="Y181" s="1105" t="s">
        <v>19</v>
      </c>
      <c r="Z181" s="2120">
        <f>N181*Q181/100</f>
        <v>7722000</v>
      </c>
      <c r="AA181" s="979"/>
    </row>
    <row r="182" spans="1:28" s="240" customFormat="1" ht="15.75" customHeight="1">
      <c r="A182" s="981"/>
      <c r="B182" s="579"/>
      <c r="C182" s="788"/>
      <c r="D182" s="579"/>
      <c r="E182" s="982"/>
      <c r="F182" s="956"/>
      <c r="G182" s="1533"/>
      <c r="H182" s="788"/>
      <c r="I182" s="788"/>
      <c r="J182" s="768"/>
      <c r="K182" s="789"/>
      <c r="L182" s="788"/>
      <c r="M182" s="273" t="s">
        <v>562</v>
      </c>
      <c r="N182" s="212">
        <v>9900</v>
      </c>
      <c r="O182" s="1208" t="s">
        <v>529</v>
      </c>
      <c r="P182" s="1206" t="s">
        <v>97</v>
      </c>
      <c r="Q182" s="238">
        <v>12</v>
      </c>
      <c r="R182" s="239" t="s">
        <v>555</v>
      </c>
      <c r="T182" s="241"/>
      <c r="U182" s="234"/>
      <c r="Y182" s="1208" t="s">
        <v>531</v>
      </c>
      <c r="Z182" s="837">
        <f>N182*Q182</f>
        <v>118800</v>
      </c>
      <c r="AA182" s="974"/>
    </row>
    <row r="183" spans="1:28" s="240" customFormat="1" ht="15.75" customHeight="1">
      <c r="A183" s="981"/>
      <c r="B183" s="579"/>
      <c r="C183" s="788"/>
      <c r="D183" s="579"/>
      <c r="E183" s="982"/>
      <c r="F183" s="957"/>
      <c r="G183" s="1534"/>
      <c r="H183" s="790"/>
      <c r="I183" s="790"/>
      <c r="J183" s="776"/>
      <c r="K183" s="302"/>
      <c r="L183" s="790"/>
      <c r="M183" s="1801" t="s">
        <v>563</v>
      </c>
      <c r="N183" s="1802">
        <v>33000000</v>
      </c>
      <c r="O183" s="221" t="s">
        <v>529</v>
      </c>
      <c r="P183" s="59" t="s">
        <v>97</v>
      </c>
      <c r="Q183" s="1803">
        <v>1.5</v>
      </c>
      <c r="R183" s="1795" t="s">
        <v>551</v>
      </c>
      <c r="S183" s="303"/>
      <c r="T183" s="780"/>
      <c r="U183" s="400"/>
      <c r="V183" s="303"/>
      <c r="W183" s="303"/>
      <c r="X183" s="303"/>
      <c r="Y183" s="221" t="s">
        <v>531</v>
      </c>
      <c r="Z183" s="1804">
        <f>N183*Q183/100</f>
        <v>495000</v>
      </c>
      <c r="AA183" s="974"/>
    </row>
    <row r="184" spans="1:28" s="240" customFormat="1" ht="21.75" customHeight="1">
      <c r="A184" s="981"/>
      <c r="B184" s="579"/>
      <c r="C184" s="788"/>
      <c r="D184" s="579"/>
      <c r="E184" s="982"/>
      <c r="F184" s="960">
        <v>315</v>
      </c>
      <c r="G184" s="1531">
        <v>4788</v>
      </c>
      <c r="H184" s="1656">
        <v>4788</v>
      </c>
      <c r="I184" s="33">
        <f>(H184-G184)</f>
        <v>0</v>
      </c>
      <c r="J184" s="113">
        <f>(H184/G184*100)-100</f>
        <v>0</v>
      </c>
      <c r="K184" s="789"/>
      <c r="L184" s="788"/>
      <c r="M184" s="273"/>
      <c r="N184" s="983"/>
      <c r="O184" s="984"/>
      <c r="P184" s="237"/>
      <c r="Q184" s="238"/>
      <c r="R184" s="239"/>
      <c r="T184" s="241"/>
      <c r="U184" s="234"/>
      <c r="Z184" s="1052">
        <f>SUM(Z185:Z187)</f>
        <v>4788000</v>
      </c>
      <c r="AA184" s="974"/>
    </row>
    <row r="185" spans="1:28" s="240" customFormat="1" ht="15.75" customHeight="1">
      <c r="A185" s="981"/>
      <c r="B185" s="579"/>
      <c r="C185" s="788"/>
      <c r="D185" s="579"/>
      <c r="E185" s="982"/>
      <c r="F185" s="956" t="s">
        <v>568</v>
      </c>
      <c r="G185" s="1533"/>
      <c r="H185" s="788"/>
      <c r="I185" s="788"/>
      <c r="J185" s="768"/>
      <c r="K185" s="789"/>
      <c r="L185" s="770" t="s">
        <v>535</v>
      </c>
      <c r="M185" s="739" t="s">
        <v>550</v>
      </c>
      <c r="N185" s="212">
        <v>1440000</v>
      </c>
      <c r="O185" s="1208" t="s">
        <v>529</v>
      </c>
      <c r="P185" s="1206" t="s">
        <v>97</v>
      </c>
      <c r="Q185" s="1209">
        <v>65</v>
      </c>
      <c r="R185" s="1209" t="s">
        <v>551</v>
      </c>
      <c r="S185" s="712"/>
      <c r="T185" s="712"/>
      <c r="U185" s="771"/>
      <c r="V185" s="280"/>
      <c r="W185" s="280"/>
      <c r="X185" s="280"/>
      <c r="Y185" s="1208" t="s">
        <v>531</v>
      </c>
      <c r="Z185" s="837">
        <f>N185*Q185/100</f>
        <v>936000</v>
      </c>
      <c r="AA185" s="974"/>
    </row>
    <row r="186" spans="1:28" s="240" customFormat="1" ht="15.75" customHeight="1">
      <c r="A186" s="981"/>
      <c r="B186" s="579"/>
      <c r="C186" s="788"/>
      <c r="D186" s="579"/>
      <c r="E186" s="982"/>
      <c r="F186" s="956" t="s">
        <v>569</v>
      </c>
      <c r="G186" s="1533"/>
      <c r="H186" s="788"/>
      <c r="I186" s="788"/>
      <c r="J186" s="768"/>
      <c r="K186" s="789"/>
      <c r="L186" s="770"/>
      <c r="M186" s="2117" t="s">
        <v>840</v>
      </c>
      <c r="N186" s="1235">
        <v>5760000</v>
      </c>
      <c r="O186" s="1105" t="s">
        <v>841</v>
      </c>
      <c r="P186" s="1110" t="s">
        <v>97</v>
      </c>
      <c r="Q186" s="1161">
        <v>65</v>
      </c>
      <c r="R186" s="1161" t="s">
        <v>842</v>
      </c>
      <c r="S186" s="2118"/>
      <c r="T186" s="2118"/>
      <c r="U186" s="2119"/>
      <c r="V186" s="1113"/>
      <c r="W186" s="1113"/>
      <c r="X186" s="1113"/>
      <c r="Y186" s="1105" t="s">
        <v>843</v>
      </c>
      <c r="Z186" s="2120">
        <f>N186*Q186/100</f>
        <v>3744000</v>
      </c>
      <c r="AA186" s="974"/>
    </row>
    <row r="187" spans="1:28" s="240" customFormat="1" ht="15.75" customHeight="1">
      <c r="A187" s="981"/>
      <c r="B187" s="579"/>
      <c r="C187" s="788"/>
      <c r="D187" s="579"/>
      <c r="E187" s="985"/>
      <c r="F187" s="957"/>
      <c r="G187" s="1534"/>
      <c r="H187" s="790"/>
      <c r="I187" s="790"/>
      <c r="J187" s="776"/>
      <c r="K187" s="302"/>
      <c r="L187" s="790"/>
      <c r="M187" s="271" t="s">
        <v>563</v>
      </c>
      <c r="N187" s="222">
        <f>SUM(N185:N186)</f>
        <v>7200000</v>
      </c>
      <c r="O187" s="221" t="s">
        <v>529</v>
      </c>
      <c r="P187" s="59" t="s">
        <v>97</v>
      </c>
      <c r="Q187" s="1803">
        <v>1.5</v>
      </c>
      <c r="R187" s="1795" t="s">
        <v>551</v>
      </c>
      <c r="S187" s="303"/>
      <c r="T187" s="780"/>
      <c r="U187" s="400"/>
      <c r="V187" s="303"/>
      <c r="W187" s="303"/>
      <c r="X187" s="303"/>
      <c r="Y187" s="221" t="s">
        <v>531</v>
      </c>
      <c r="Z187" s="1804">
        <f>N187*Q187/100</f>
        <v>108000</v>
      </c>
      <c r="AA187" s="974"/>
    </row>
    <row r="188" spans="1:28" s="994" customFormat="1" ht="15.75" customHeight="1">
      <c r="A188" s="986"/>
      <c r="B188" s="987"/>
      <c r="C188" s="988"/>
      <c r="D188" s="989"/>
      <c r="E188" s="995"/>
      <c r="F188" s="1057">
        <v>316</v>
      </c>
      <c r="G188" s="1091">
        <v>0</v>
      </c>
      <c r="H188" s="1672">
        <v>0</v>
      </c>
      <c r="I188" s="1672">
        <f>(H188-G188)</f>
        <v>0</v>
      </c>
      <c r="J188" s="879">
        <v>0</v>
      </c>
      <c r="K188" s="1001"/>
      <c r="L188" s="1037" t="s">
        <v>135</v>
      </c>
      <c r="M188" s="915"/>
      <c r="N188" s="1151"/>
      <c r="O188" s="1109"/>
      <c r="P188" s="1110"/>
      <c r="Q188" s="1110"/>
      <c r="R188" s="1110"/>
      <c r="S188" s="1110"/>
      <c r="T188" s="1111"/>
      <c r="U188" s="1112"/>
      <c r="V188" s="1113"/>
      <c r="W188" s="1114"/>
      <c r="X188" s="1113"/>
      <c r="Y188" s="1105"/>
      <c r="Z188" s="1184"/>
    </row>
    <row r="189" spans="1:28" s="994" customFormat="1" ht="15.75" customHeight="1">
      <c r="A189" s="1974"/>
      <c r="B189" s="1003"/>
      <c r="C189" s="1004"/>
      <c r="D189" s="1975"/>
      <c r="E189" s="1005"/>
      <c r="F189" s="1976" t="s">
        <v>506</v>
      </c>
      <c r="G189" s="1977"/>
      <c r="H189" s="1978"/>
      <c r="I189" s="1979"/>
      <c r="J189" s="1980"/>
      <c r="K189" s="1011"/>
      <c r="L189" s="1094"/>
      <c r="M189" s="1099"/>
      <c r="N189" s="940"/>
      <c r="O189" s="1149" t="s">
        <v>417</v>
      </c>
      <c r="P189" s="942" t="s">
        <v>97</v>
      </c>
      <c r="Q189" s="942">
        <v>0</v>
      </c>
      <c r="R189" s="942" t="s">
        <v>419</v>
      </c>
      <c r="S189" s="942"/>
      <c r="T189" s="1981"/>
      <c r="U189" s="1982"/>
      <c r="V189" s="1983"/>
      <c r="W189" s="600"/>
      <c r="X189" s="1983"/>
      <c r="Y189" s="941" t="s">
        <v>418</v>
      </c>
      <c r="Z189" s="1140">
        <f>SUM(N189*Q189)</f>
        <v>0</v>
      </c>
    </row>
    <row r="190" spans="1:28" ht="15.75" customHeight="1">
      <c r="A190" s="1984"/>
      <c r="B190" s="1757"/>
      <c r="C190" s="1758">
        <v>32</v>
      </c>
      <c r="D190" s="1759">
        <v>32</v>
      </c>
      <c r="E190" s="2372" t="s">
        <v>233</v>
      </c>
      <c r="F190" s="2373"/>
      <c r="G190" s="2122">
        <f>G191</f>
        <v>960</v>
      </c>
      <c r="H190" s="2122">
        <f>SUM(H191)</f>
        <v>960</v>
      </c>
      <c r="I190" s="1673">
        <f>(H190-G190)</f>
        <v>0</v>
      </c>
      <c r="J190" s="1674">
        <f>(H190/G190*100)-100</f>
        <v>0</v>
      </c>
      <c r="K190" s="1675"/>
      <c r="L190" s="1676"/>
      <c r="M190" s="1677"/>
      <c r="N190" s="1678"/>
      <c r="O190" s="1679"/>
      <c r="P190" s="1680"/>
      <c r="Q190" s="1681"/>
      <c r="R190" s="1682"/>
      <c r="S190" s="1679"/>
      <c r="T190" s="1678"/>
      <c r="U190" s="1683"/>
      <c r="V190" s="1679"/>
      <c r="W190" s="1679"/>
      <c r="X190" s="1679"/>
      <c r="Y190" s="1684"/>
      <c r="Z190" s="1685"/>
    </row>
    <row r="191" spans="1:28" ht="15.75" customHeight="1">
      <c r="A191" s="762"/>
      <c r="B191" s="761"/>
      <c r="C191" s="667"/>
      <c r="D191" s="665" t="s">
        <v>507</v>
      </c>
      <c r="E191" s="668">
        <v>321</v>
      </c>
      <c r="F191" s="963">
        <v>321</v>
      </c>
      <c r="G191" s="642">
        <v>960</v>
      </c>
      <c r="H191" s="630">
        <v>960</v>
      </c>
      <c r="I191" s="631">
        <f>(H191-G191)</f>
        <v>0</v>
      </c>
      <c r="J191" s="666">
        <f>(H191/G191*100)-100</f>
        <v>0</v>
      </c>
      <c r="K191" s="670"/>
      <c r="L191" s="671"/>
      <c r="M191" s="672"/>
      <c r="N191" s="673"/>
      <c r="O191" s="674"/>
      <c r="P191" s="675"/>
      <c r="Q191" s="676"/>
      <c r="R191" s="676"/>
      <c r="S191" s="677"/>
      <c r="T191" s="678"/>
      <c r="U191" s="679"/>
      <c r="V191" s="680"/>
      <c r="W191" s="681"/>
      <c r="X191" s="633"/>
      <c r="Y191" s="635"/>
      <c r="Z191" s="1165">
        <f>SUM(Z192:Z194)</f>
        <v>960000</v>
      </c>
    </row>
    <row r="192" spans="1:28" ht="15.75" customHeight="1">
      <c r="A192" s="762"/>
      <c r="B192" s="761"/>
      <c r="C192" s="667"/>
      <c r="D192" s="665" t="s">
        <v>508</v>
      </c>
      <c r="E192" s="668"/>
      <c r="F192" s="669" t="s">
        <v>509</v>
      </c>
      <c r="G192" s="642"/>
      <c r="H192" s="1215"/>
      <c r="I192" s="682"/>
      <c r="J192" s="683"/>
      <c r="K192" s="670"/>
      <c r="L192" s="684" t="s">
        <v>234</v>
      </c>
      <c r="M192" s="685" t="s">
        <v>251</v>
      </c>
      <c r="N192" s="686">
        <v>160000</v>
      </c>
      <c r="O192" s="687" t="s">
        <v>235</v>
      </c>
      <c r="P192" s="688" t="s">
        <v>97</v>
      </c>
      <c r="Q192" s="689">
        <v>2</v>
      </c>
      <c r="R192" s="689" t="s">
        <v>237</v>
      </c>
      <c r="S192" s="690"/>
      <c r="T192" s="691"/>
      <c r="U192" s="692"/>
      <c r="V192" s="646"/>
      <c r="W192" s="646"/>
      <c r="X192" s="646"/>
      <c r="Y192" s="648" t="s">
        <v>249</v>
      </c>
      <c r="Z192" s="1061">
        <f>N192*Q192</f>
        <v>320000</v>
      </c>
      <c r="AB192" s="4" t="s">
        <v>8</v>
      </c>
    </row>
    <row r="193" spans="1:26" ht="18.75" customHeight="1">
      <c r="A193" s="762"/>
      <c r="B193" s="761"/>
      <c r="C193" s="667"/>
      <c r="D193" s="665"/>
      <c r="E193" s="668"/>
      <c r="F193" s="669"/>
      <c r="G193" s="642"/>
      <c r="H193" s="1215"/>
      <c r="I193" s="682"/>
      <c r="J193" s="683"/>
      <c r="K193" s="670"/>
      <c r="L193" s="684"/>
      <c r="M193" s="685" t="s">
        <v>252</v>
      </c>
      <c r="N193" s="686">
        <v>100000</v>
      </c>
      <c r="O193" s="687" t="s">
        <v>235</v>
      </c>
      <c r="P193" s="688" t="s">
        <v>97</v>
      </c>
      <c r="Q193" s="689">
        <v>2</v>
      </c>
      <c r="R193" s="689" t="s">
        <v>237</v>
      </c>
      <c r="S193" s="690"/>
      <c r="T193" s="691"/>
      <c r="U193" s="692"/>
      <c r="V193" s="646"/>
      <c r="W193" s="646"/>
      <c r="X193" s="646"/>
      <c r="Y193" s="648" t="s">
        <v>249</v>
      </c>
      <c r="Z193" s="1061">
        <f>N193*Q193</f>
        <v>200000</v>
      </c>
    </row>
    <row r="194" spans="1:26" ht="18.75" customHeight="1">
      <c r="A194" s="762"/>
      <c r="B194" s="1507"/>
      <c r="C194" s="694"/>
      <c r="D194" s="693"/>
      <c r="E194" s="695"/>
      <c r="F194" s="696"/>
      <c r="G194" s="1118"/>
      <c r="H194" s="653"/>
      <c r="I194" s="697"/>
      <c r="J194" s="698"/>
      <c r="K194" s="699"/>
      <c r="L194" s="700"/>
      <c r="M194" s="701" t="s">
        <v>253</v>
      </c>
      <c r="N194" s="702">
        <v>10000</v>
      </c>
      <c r="O194" s="703" t="s">
        <v>235</v>
      </c>
      <c r="P194" s="704" t="s">
        <v>97</v>
      </c>
      <c r="Q194" s="705">
        <v>22</v>
      </c>
      <c r="R194" s="705" t="s">
        <v>236</v>
      </c>
      <c r="S194" s="704" t="s">
        <v>97</v>
      </c>
      <c r="T194" s="964">
        <v>2</v>
      </c>
      <c r="U194" s="706" t="s">
        <v>237</v>
      </c>
      <c r="V194" s="657"/>
      <c r="W194" s="657"/>
      <c r="X194" s="657"/>
      <c r="Y194" s="659" t="s">
        <v>249</v>
      </c>
      <c r="Z194" s="1062">
        <f>N194*Q194*T194</f>
        <v>440000</v>
      </c>
    </row>
    <row r="195" spans="1:26">
      <c r="A195" s="616"/>
      <c r="B195" s="39"/>
      <c r="C195" s="183">
        <v>33</v>
      </c>
      <c r="D195" s="70">
        <v>33</v>
      </c>
      <c r="E195" s="2371" t="s">
        <v>96</v>
      </c>
      <c r="F195" s="2355"/>
      <c r="G195" s="2123">
        <f>SUM(G196:G269)</f>
        <v>147927</v>
      </c>
      <c r="H195" s="2123">
        <f>SUM(H196:H269)</f>
        <v>138386</v>
      </c>
      <c r="I195" s="631">
        <f>(H195-G195)</f>
        <v>-9541</v>
      </c>
      <c r="J195" s="666">
        <f>(H195/G195*100)-100</f>
        <v>-6.4498029433436699</v>
      </c>
      <c r="K195" s="101"/>
      <c r="L195" s="566"/>
      <c r="M195" s="268"/>
      <c r="N195" s="94"/>
      <c r="O195" s="176"/>
      <c r="P195" s="182"/>
      <c r="Q195" s="128"/>
      <c r="R195" s="18"/>
      <c r="S195" s="176"/>
      <c r="T195" s="94"/>
      <c r="U195" s="173"/>
      <c r="V195" s="176"/>
      <c r="W195" s="176"/>
      <c r="X195" s="176"/>
      <c r="Y195" s="184"/>
      <c r="Z195" s="822"/>
    </row>
    <row r="196" spans="1:26" customFormat="1">
      <c r="A196" s="762"/>
      <c r="B196" s="1376"/>
      <c r="C196" s="1746"/>
      <c r="D196" s="1471" t="s">
        <v>271</v>
      </c>
      <c r="E196" s="1359"/>
      <c r="F196" s="1360">
        <v>331</v>
      </c>
      <c r="G196" s="1747">
        <v>25620</v>
      </c>
      <c r="H196" s="1747">
        <v>33168</v>
      </c>
      <c r="I196" s="631">
        <f>(H196-G196)</f>
        <v>7548</v>
      </c>
      <c r="J196" s="666">
        <f>(H196/G196*100)-100</f>
        <v>29.461358313817328</v>
      </c>
      <c r="K196" s="145"/>
      <c r="L196" s="1363"/>
      <c r="M196" s="1364"/>
      <c r="N196" s="1365"/>
      <c r="O196" s="1366"/>
      <c r="P196" s="1367"/>
      <c r="Q196" s="1368"/>
      <c r="R196" s="1368"/>
      <c r="S196" s="1369"/>
      <c r="T196" s="1370"/>
      <c r="U196" s="1371"/>
      <c r="V196" s="1372"/>
      <c r="W196" s="1373"/>
      <c r="X196" s="1374"/>
      <c r="Y196" s="1375"/>
      <c r="Z196" s="1577">
        <f>SUM(Z197:Z205)</f>
        <v>33168000</v>
      </c>
    </row>
    <row r="197" spans="1:26" customFormat="1">
      <c r="A197" s="762"/>
      <c r="B197" s="1376"/>
      <c r="C197" s="1376"/>
      <c r="D197" s="1378" t="s">
        <v>468</v>
      </c>
      <c r="E197" s="1378"/>
      <c r="F197" s="1379" t="s">
        <v>510</v>
      </c>
      <c r="G197" s="1379"/>
      <c r="H197" s="1376"/>
      <c r="I197" s="1380"/>
      <c r="J197" s="53"/>
      <c r="K197" s="53"/>
      <c r="L197" s="1381" t="s">
        <v>135</v>
      </c>
      <c r="M197" s="1382" t="s">
        <v>329</v>
      </c>
      <c r="N197" s="1383"/>
      <c r="O197" s="1384"/>
      <c r="P197" s="1385"/>
      <c r="Q197" s="1386"/>
      <c r="R197" s="1386"/>
      <c r="S197" s="1383"/>
      <c r="T197" s="1387"/>
      <c r="U197" s="1388"/>
      <c r="V197" s="1389"/>
      <c r="W197" s="1389"/>
      <c r="X197" s="1389"/>
      <c r="Y197" s="1384"/>
      <c r="Z197" s="1390"/>
    </row>
    <row r="198" spans="1:26" customFormat="1">
      <c r="A198" s="762"/>
      <c r="B198" s="1376"/>
      <c r="C198" s="1376"/>
      <c r="D198" s="1391"/>
      <c r="E198" s="1391"/>
      <c r="F198" s="1379"/>
      <c r="G198" s="1379"/>
      <c r="H198" s="1376"/>
      <c r="I198" s="1380"/>
      <c r="J198" s="53"/>
      <c r="K198" s="53"/>
      <c r="L198" s="1381"/>
      <c r="M198" s="1382" t="s">
        <v>330</v>
      </c>
      <c r="N198" s="1383">
        <v>3300000</v>
      </c>
      <c r="O198" s="1384" t="s">
        <v>313</v>
      </c>
      <c r="P198" s="1392" t="s">
        <v>97</v>
      </c>
      <c r="Q198" s="1508">
        <v>50</v>
      </c>
      <c r="R198" s="1393" t="s">
        <v>314</v>
      </c>
      <c r="S198" s="1392" t="s">
        <v>97</v>
      </c>
      <c r="T198" s="1389">
        <v>12</v>
      </c>
      <c r="U198" s="1389" t="s">
        <v>20</v>
      </c>
      <c r="V198" s="1392"/>
      <c r="W198" s="1389"/>
      <c r="X198" s="1389"/>
      <c r="Y198" s="1394" t="s">
        <v>209</v>
      </c>
      <c r="Z198" s="1390">
        <f>N198*Q198/100*T198</f>
        <v>19800000</v>
      </c>
    </row>
    <row r="199" spans="1:26" customFormat="1">
      <c r="A199" s="762"/>
      <c r="B199" s="1376"/>
      <c r="C199" s="1376"/>
      <c r="D199" s="1391"/>
      <c r="E199" s="1391"/>
      <c r="F199" s="1379"/>
      <c r="G199" s="1379"/>
      <c r="H199" s="1376"/>
      <c r="I199" s="1380"/>
      <c r="J199" s="53"/>
      <c r="K199" s="53"/>
      <c r="L199" s="1381"/>
      <c r="M199" s="1382" t="s">
        <v>331</v>
      </c>
      <c r="N199" s="1383">
        <v>700</v>
      </c>
      <c r="O199" s="1384" t="s">
        <v>313</v>
      </c>
      <c r="P199" s="1392" t="s">
        <v>97</v>
      </c>
      <c r="Q199" s="1395">
        <v>100</v>
      </c>
      <c r="R199" s="1395" t="s">
        <v>332</v>
      </c>
      <c r="S199" s="1392" t="s">
        <v>97</v>
      </c>
      <c r="T199" s="1387">
        <v>2</v>
      </c>
      <c r="U199" s="1389" t="s">
        <v>333</v>
      </c>
      <c r="V199" s="1389"/>
      <c r="W199" s="1389"/>
      <c r="X199" s="1389"/>
      <c r="Y199" s="1394" t="s">
        <v>209</v>
      </c>
      <c r="Z199" s="1390">
        <f>N199*Q199*T199</f>
        <v>140000</v>
      </c>
    </row>
    <row r="200" spans="1:26" customFormat="1">
      <c r="A200" s="762"/>
      <c r="B200" s="1376"/>
      <c r="C200" s="1376"/>
      <c r="D200" s="1391"/>
      <c r="E200" s="1391"/>
      <c r="F200" s="1379"/>
      <c r="G200" s="1379"/>
      <c r="H200" s="1376"/>
      <c r="I200" s="1380"/>
      <c r="J200" s="53"/>
      <c r="K200" s="53"/>
      <c r="L200" s="1381"/>
      <c r="M200" s="1382" t="s">
        <v>334</v>
      </c>
      <c r="N200" s="1383">
        <v>5000</v>
      </c>
      <c r="O200" s="1384" t="s">
        <v>313</v>
      </c>
      <c r="P200" s="1392" t="s">
        <v>97</v>
      </c>
      <c r="Q200" s="1395">
        <v>25</v>
      </c>
      <c r="R200" s="1395" t="s">
        <v>332</v>
      </c>
      <c r="S200" s="1392" t="s">
        <v>97</v>
      </c>
      <c r="T200" s="1387">
        <v>2</v>
      </c>
      <c r="U200" s="1389" t="s">
        <v>333</v>
      </c>
      <c r="V200" s="1389"/>
      <c r="W200" s="1389"/>
      <c r="X200" s="1389"/>
      <c r="Y200" s="1394" t="s">
        <v>209</v>
      </c>
      <c r="Z200" s="1390">
        <f>N200*Q200*T200</f>
        <v>250000</v>
      </c>
    </row>
    <row r="201" spans="1:26" customFormat="1" ht="16.5">
      <c r="A201" s="762"/>
      <c r="B201" s="1376"/>
      <c r="C201" s="1376"/>
      <c r="D201" s="1391"/>
      <c r="E201" s="1391"/>
      <c r="F201" s="1379"/>
      <c r="G201" s="1379"/>
      <c r="H201" s="1376"/>
      <c r="I201" s="1380"/>
      <c r="J201" s="53"/>
      <c r="K201" s="53"/>
      <c r="L201" s="1381"/>
      <c r="M201" s="1382" t="s">
        <v>335</v>
      </c>
      <c r="N201" s="1383">
        <v>1180000</v>
      </c>
      <c r="O201" s="1384" t="s">
        <v>313</v>
      </c>
      <c r="P201" s="1392" t="s">
        <v>97</v>
      </c>
      <c r="Q201" s="1508">
        <v>50</v>
      </c>
      <c r="R201" s="1393" t="s">
        <v>314</v>
      </c>
      <c r="S201" s="1392" t="s">
        <v>97</v>
      </c>
      <c r="T201" s="1389">
        <v>12</v>
      </c>
      <c r="U201" s="1389" t="s">
        <v>20</v>
      </c>
      <c r="V201" s="1712"/>
      <c r="W201" s="1712"/>
      <c r="X201" s="1712"/>
      <c r="Y201" s="1394" t="s">
        <v>209</v>
      </c>
      <c r="Z201" s="1390">
        <f>N201*Q201/100*T201</f>
        <v>7080000</v>
      </c>
    </row>
    <row r="202" spans="1:26" customFormat="1" ht="16.5">
      <c r="A202" s="762"/>
      <c r="B202" s="1376"/>
      <c r="C202" s="1376"/>
      <c r="D202" s="1391"/>
      <c r="E202" s="1391"/>
      <c r="F202" s="1379"/>
      <c r="G202" s="1379"/>
      <c r="H202" s="1376"/>
      <c r="I202" s="1380"/>
      <c r="J202" s="53"/>
      <c r="K202" s="53"/>
      <c r="L202" s="1381"/>
      <c r="M202" s="1382" t="s">
        <v>478</v>
      </c>
      <c r="N202" s="1383">
        <v>0</v>
      </c>
      <c r="O202" s="1384" t="s">
        <v>313</v>
      </c>
      <c r="P202" s="1392" t="s">
        <v>97</v>
      </c>
      <c r="Q202" s="1748">
        <v>1</v>
      </c>
      <c r="R202" s="1393" t="s">
        <v>1</v>
      </c>
      <c r="S202" s="1392"/>
      <c r="T202" s="1389"/>
      <c r="U202" s="1389"/>
      <c r="V202" s="1712"/>
      <c r="W202" s="1712"/>
      <c r="X202" s="1712"/>
      <c r="Y202" s="1394"/>
      <c r="Z202" s="1390"/>
    </row>
    <row r="203" spans="1:26" customFormat="1" ht="16.5">
      <c r="A203" s="762"/>
      <c r="B203" s="1376"/>
      <c r="C203" s="1376"/>
      <c r="D203" s="1391"/>
      <c r="E203" s="1391"/>
      <c r="F203" s="1379"/>
      <c r="G203" s="1379"/>
      <c r="H203" s="1376"/>
      <c r="I203" s="1380"/>
      <c r="J203" s="53"/>
      <c r="K203" s="53"/>
      <c r="L203" s="1381"/>
      <c r="M203" s="1382" t="s">
        <v>479</v>
      </c>
      <c r="N203" s="1383">
        <v>783000</v>
      </c>
      <c r="O203" s="1384" t="s">
        <v>313</v>
      </c>
      <c r="P203" s="1392" t="s">
        <v>97</v>
      </c>
      <c r="Q203" s="1509">
        <v>50</v>
      </c>
      <c r="R203" s="1393" t="s">
        <v>314</v>
      </c>
      <c r="S203" s="1392" t="s">
        <v>97</v>
      </c>
      <c r="T203" s="1389">
        <v>12</v>
      </c>
      <c r="U203" s="1389" t="s">
        <v>20</v>
      </c>
      <c r="V203" s="1712"/>
      <c r="W203" s="1712"/>
      <c r="X203" s="1712"/>
      <c r="Y203" s="1394" t="s">
        <v>336</v>
      </c>
      <c r="Z203" s="1390">
        <f>N203*Q203/100*T203</f>
        <v>4698000</v>
      </c>
    </row>
    <row r="204" spans="1:26" customFormat="1">
      <c r="A204" s="762"/>
      <c r="B204" s="1376"/>
      <c r="C204" s="1376"/>
      <c r="D204" s="1391"/>
      <c r="E204" s="1391"/>
      <c r="F204" s="1379"/>
      <c r="G204" s="1379"/>
      <c r="H204" s="1376"/>
      <c r="I204" s="1380"/>
      <c r="J204" s="53"/>
      <c r="K204" s="53"/>
      <c r="L204" s="1381"/>
      <c r="M204" s="1382" t="s">
        <v>337</v>
      </c>
      <c r="N204" s="1383">
        <v>0</v>
      </c>
      <c r="O204" s="1384" t="s">
        <v>313</v>
      </c>
      <c r="P204" s="1392" t="s">
        <v>97</v>
      </c>
      <c r="Q204" s="1386">
        <v>4</v>
      </c>
      <c r="R204" s="1386" t="s">
        <v>20</v>
      </c>
      <c r="S204" s="1391"/>
      <c r="T204" s="1396"/>
      <c r="U204" s="1396"/>
      <c r="V204" s="1389"/>
      <c r="W204" s="1389"/>
      <c r="X204" s="1389"/>
      <c r="Y204" s="1394" t="s">
        <v>336</v>
      </c>
      <c r="Z204" s="1390">
        <f>N204*Q204</f>
        <v>0</v>
      </c>
    </row>
    <row r="205" spans="1:26" customFormat="1">
      <c r="A205" s="762"/>
      <c r="B205" s="1376"/>
      <c r="C205" s="1376"/>
      <c r="D205" s="1377"/>
      <c r="E205" s="1402"/>
      <c r="F205" s="1414"/>
      <c r="G205" s="1414"/>
      <c r="H205" s="1415"/>
      <c r="I205" s="1416"/>
      <c r="J205" s="152"/>
      <c r="K205" s="152"/>
      <c r="L205" s="1417"/>
      <c r="M205" s="1397" t="s">
        <v>338</v>
      </c>
      <c r="N205" s="1398">
        <v>100000</v>
      </c>
      <c r="O205" s="1399" t="s">
        <v>313</v>
      </c>
      <c r="P205" s="1400" t="s">
        <v>97</v>
      </c>
      <c r="Q205" s="1401">
        <v>12</v>
      </c>
      <c r="R205" s="1401" t="s">
        <v>20</v>
      </c>
      <c r="S205" s="1402"/>
      <c r="T205" s="1403"/>
      <c r="U205" s="1403"/>
      <c r="V205" s="1404"/>
      <c r="W205" s="1404"/>
      <c r="X205" s="1404"/>
      <c r="Y205" s="1405" t="s">
        <v>336</v>
      </c>
      <c r="Z205" s="1406">
        <f>N205*Q205</f>
        <v>1200000</v>
      </c>
    </row>
    <row r="206" spans="1:26" customFormat="1">
      <c r="A206" s="762"/>
      <c r="B206" s="1376"/>
      <c r="C206" s="1376"/>
      <c r="D206" s="1409"/>
      <c r="E206" s="1407"/>
      <c r="F206" s="1361">
        <v>332</v>
      </c>
      <c r="G206" s="1747">
        <v>19998</v>
      </c>
      <c r="H206" s="1747">
        <v>13446</v>
      </c>
      <c r="I206" s="631">
        <f>(H206-G206)</f>
        <v>-6552</v>
      </c>
      <c r="J206" s="666">
        <f>(H206/G206*100)-100</f>
        <v>-32.763276327632767</v>
      </c>
      <c r="K206" s="145"/>
      <c r="L206" s="1363"/>
      <c r="M206" s="1446"/>
      <c r="N206" s="1447"/>
      <c r="O206" s="1448"/>
      <c r="P206" s="1449"/>
      <c r="Q206" s="1450"/>
      <c r="R206" s="1450"/>
      <c r="S206" s="1447"/>
      <c r="T206" s="1451"/>
      <c r="U206" s="1452"/>
      <c r="V206" s="1450"/>
      <c r="W206" s="1453"/>
      <c r="X206" s="1454"/>
      <c r="Y206" s="1448"/>
      <c r="Z206" s="1577">
        <f>SUM(Z207:Z209)</f>
        <v>13446000</v>
      </c>
    </row>
    <row r="207" spans="1:26" customFormat="1">
      <c r="A207" s="762"/>
      <c r="B207" s="1376"/>
      <c r="C207" s="1376"/>
      <c r="D207" s="1409"/>
      <c r="E207" s="1409"/>
      <c r="F207" s="1379" t="s">
        <v>511</v>
      </c>
      <c r="G207" s="1379"/>
      <c r="H207" s="1376"/>
      <c r="I207" s="1380"/>
      <c r="J207" s="53"/>
      <c r="K207" s="53"/>
      <c r="L207" s="1381" t="s">
        <v>135</v>
      </c>
      <c r="M207" s="1410" t="s">
        <v>420</v>
      </c>
      <c r="N207" s="1383"/>
      <c r="O207" s="1384"/>
      <c r="P207" s="1385"/>
      <c r="Q207" s="1386"/>
      <c r="R207" s="1386"/>
      <c r="S207" s="1383"/>
      <c r="T207" s="1387"/>
      <c r="U207" s="1388"/>
      <c r="V207" s="1389"/>
      <c r="W207" s="1389"/>
      <c r="X207" s="1389"/>
      <c r="Y207" s="1384"/>
      <c r="Z207" s="1390"/>
    </row>
    <row r="208" spans="1:26" customFormat="1" ht="16.5">
      <c r="A208" s="762"/>
      <c r="B208" s="1376"/>
      <c r="C208" s="1376"/>
      <c r="D208" s="1409"/>
      <c r="E208" s="1409"/>
      <c r="F208" s="1379"/>
      <c r="G208" s="1379"/>
      <c r="H208" s="1376"/>
      <c r="I208" s="1380"/>
      <c r="J208" s="53"/>
      <c r="K208" s="53"/>
      <c r="L208" s="1381"/>
      <c r="M208" s="1410" t="s">
        <v>339</v>
      </c>
      <c r="N208" s="1383">
        <v>1570000</v>
      </c>
      <c r="O208" s="1384" t="s">
        <v>313</v>
      </c>
      <c r="P208" s="1392" t="s">
        <v>97</v>
      </c>
      <c r="Q208" s="1510">
        <v>65</v>
      </c>
      <c r="R208" s="1393" t="s">
        <v>314</v>
      </c>
      <c r="S208" s="1392" t="s">
        <v>97</v>
      </c>
      <c r="T208" s="1389">
        <v>12</v>
      </c>
      <c r="U208" s="1389" t="s">
        <v>20</v>
      </c>
      <c r="V208" s="1712"/>
      <c r="W208" s="1712"/>
      <c r="X208" s="1712"/>
      <c r="Y208" s="1394" t="s">
        <v>209</v>
      </c>
      <c r="Z208" s="1390">
        <v>12246000</v>
      </c>
    </row>
    <row r="209" spans="1:26" customFormat="1">
      <c r="A209" s="762"/>
      <c r="B209" s="1376"/>
      <c r="C209" s="1376"/>
      <c r="D209" s="1409"/>
      <c r="E209" s="1409"/>
      <c r="F209" s="1379"/>
      <c r="G209" s="1379"/>
      <c r="H209" s="1376"/>
      <c r="I209" s="1380"/>
      <c r="J209" s="53"/>
      <c r="K209" s="53"/>
      <c r="L209" s="1381"/>
      <c r="M209" s="1410" t="s">
        <v>338</v>
      </c>
      <c r="N209" s="1411">
        <v>100000</v>
      </c>
      <c r="O209" s="1384" t="s">
        <v>313</v>
      </c>
      <c r="P209" s="1412" t="s">
        <v>97</v>
      </c>
      <c r="Q209" s="1395">
        <v>12</v>
      </c>
      <c r="R209" s="1395" t="s">
        <v>20</v>
      </c>
      <c r="S209" s="1383"/>
      <c r="T209" s="1387"/>
      <c r="U209" s="1388"/>
      <c r="V209" s="1389"/>
      <c r="W209" s="1389"/>
      <c r="X209" s="1389"/>
      <c r="Y209" s="1394" t="s">
        <v>336</v>
      </c>
      <c r="Z209" s="1390">
        <f>N209*Q209</f>
        <v>1200000</v>
      </c>
    </row>
    <row r="210" spans="1:26" customFormat="1">
      <c r="A210" s="762"/>
      <c r="B210" s="1376"/>
      <c r="C210" s="1376"/>
      <c r="D210" s="1409"/>
      <c r="E210" s="1409"/>
      <c r="F210" s="1361">
        <v>333</v>
      </c>
      <c r="G210" s="1747">
        <v>57890</v>
      </c>
      <c r="H210" s="1747">
        <v>52512</v>
      </c>
      <c r="I210" s="631">
        <f>(H210-G210)</f>
        <v>-5378</v>
      </c>
      <c r="J210" s="666">
        <f>(H210/G210*100)-100</f>
        <v>-9.2900328208671681</v>
      </c>
      <c r="K210" s="145"/>
      <c r="L210" s="1445"/>
      <c r="M210" s="1749"/>
      <c r="N210" s="1447"/>
      <c r="O210" s="1448"/>
      <c r="P210" s="1449"/>
      <c r="Q210" s="1450"/>
      <c r="R210" s="1450"/>
      <c r="S210" s="1447"/>
      <c r="T210" s="1451"/>
      <c r="U210" s="1452"/>
      <c r="V210" s="1450"/>
      <c r="W210" s="1453"/>
      <c r="X210" s="1454"/>
      <c r="Y210" s="1448"/>
      <c r="Z210" s="1577">
        <f>SUM(Z211:Z219)</f>
        <v>52512900</v>
      </c>
    </row>
    <row r="211" spans="1:26" customFormat="1">
      <c r="A211" s="762"/>
      <c r="B211" s="1376"/>
      <c r="C211" s="1376"/>
      <c r="D211" s="1409"/>
      <c r="E211" s="1409"/>
      <c r="F211" s="1379" t="s">
        <v>512</v>
      </c>
      <c r="G211" s="1379"/>
      <c r="H211" s="1376"/>
      <c r="I211" s="1380"/>
      <c r="J211" s="53"/>
      <c r="K211" s="53"/>
      <c r="L211" s="1422" t="s">
        <v>135</v>
      </c>
      <c r="M211" s="1420" t="s">
        <v>421</v>
      </c>
      <c r="N211" s="1424"/>
      <c r="O211" s="1425"/>
      <c r="P211" s="1425"/>
      <c r="Q211" s="1412"/>
      <c r="R211" s="1412"/>
      <c r="S211" s="1383"/>
      <c r="T211" s="1387"/>
      <c r="U211" s="1388"/>
      <c r="V211" s="1389"/>
      <c r="W211" s="1389"/>
      <c r="X211" s="1389"/>
      <c r="Y211" s="1384"/>
      <c r="Z211" s="1390"/>
    </row>
    <row r="212" spans="1:26" customFormat="1" ht="16.5">
      <c r="A212" s="762"/>
      <c r="B212" s="1376"/>
      <c r="C212" s="1376"/>
      <c r="D212" s="1409"/>
      <c r="E212" s="1409"/>
      <c r="F212" s="1379"/>
      <c r="G212" s="1379"/>
      <c r="H212" s="1376"/>
      <c r="I212" s="1380"/>
      <c r="J212" s="53"/>
      <c r="K212" s="53"/>
      <c r="L212" s="1422"/>
      <c r="M212" s="1426" t="s">
        <v>422</v>
      </c>
      <c r="N212" s="1411">
        <v>5900000</v>
      </c>
      <c r="O212" s="1384" t="s">
        <v>313</v>
      </c>
      <c r="P212" s="1392" t="s">
        <v>97</v>
      </c>
      <c r="Q212" s="1510">
        <v>40</v>
      </c>
      <c r="R212" s="1393" t="s">
        <v>314</v>
      </c>
      <c r="S212" s="1392" t="s">
        <v>97</v>
      </c>
      <c r="T212" s="1389">
        <v>12</v>
      </c>
      <c r="U212" s="1389" t="s">
        <v>20</v>
      </c>
      <c r="V212" s="1750"/>
      <c r="W212" s="1750"/>
      <c r="X212" s="1750"/>
      <c r="Y212" s="1394" t="s">
        <v>209</v>
      </c>
      <c r="Z212" s="1390">
        <v>28320000</v>
      </c>
    </row>
    <row r="213" spans="1:26" customFormat="1" ht="16.5">
      <c r="A213" s="762"/>
      <c r="B213" s="1376"/>
      <c r="C213" s="1376"/>
      <c r="D213" s="1409"/>
      <c r="E213" s="1409"/>
      <c r="F213" s="1379"/>
      <c r="G213" s="1379"/>
      <c r="H213" s="1376"/>
      <c r="I213" s="1380"/>
      <c r="J213" s="53"/>
      <c r="K213" s="53"/>
      <c r="L213" s="1422"/>
      <c r="M213" s="1423" t="s">
        <v>423</v>
      </c>
      <c r="N213" s="1383">
        <v>600000</v>
      </c>
      <c r="O213" s="1384" t="s">
        <v>313</v>
      </c>
      <c r="P213" s="1385" t="s">
        <v>97</v>
      </c>
      <c r="Q213" s="1510">
        <v>50</v>
      </c>
      <c r="R213" s="1687" t="s">
        <v>314</v>
      </c>
      <c r="S213" s="1385" t="s">
        <v>97</v>
      </c>
      <c r="T213" s="1389">
        <v>3</v>
      </c>
      <c r="U213" s="1389" t="s">
        <v>20</v>
      </c>
      <c r="V213" s="1751"/>
      <c r="W213" s="1751"/>
      <c r="X213" s="1751"/>
      <c r="Y213" s="1384" t="s">
        <v>209</v>
      </c>
      <c r="Z213" s="1390">
        <v>900000</v>
      </c>
    </row>
    <row r="214" spans="1:26" customFormat="1">
      <c r="A214" s="762"/>
      <c r="B214" s="1376"/>
      <c r="C214" s="1376"/>
      <c r="D214" s="1409"/>
      <c r="E214" s="1409"/>
      <c r="F214" s="1379"/>
      <c r="G214" s="1379"/>
      <c r="H214" s="1376"/>
      <c r="I214" s="1380"/>
      <c r="J214" s="53"/>
      <c r="K214" s="53"/>
      <c r="L214" s="1422"/>
      <c r="M214" s="1420" t="s">
        <v>424</v>
      </c>
      <c r="N214" s="1411">
        <v>7000</v>
      </c>
      <c r="O214" s="1394" t="s">
        <v>313</v>
      </c>
      <c r="P214" s="1412" t="s">
        <v>97</v>
      </c>
      <c r="Q214" s="1395">
        <v>6</v>
      </c>
      <c r="R214" s="1395" t="s">
        <v>340</v>
      </c>
      <c r="S214" s="1392" t="s">
        <v>97</v>
      </c>
      <c r="T214" s="1387">
        <v>5</v>
      </c>
      <c r="U214" s="1427" t="s">
        <v>3</v>
      </c>
      <c r="V214" s="1392" t="s">
        <v>97</v>
      </c>
      <c r="W214" s="1389">
        <v>52</v>
      </c>
      <c r="X214" s="1389" t="s">
        <v>342</v>
      </c>
      <c r="Y214" s="1394" t="s">
        <v>209</v>
      </c>
      <c r="Z214" s="1390">
        <f>N214*Q214*T214*W214</f>
        <v>10920000</v>
      </c>
    </row>
    <row r="215" spans="1:26" customFormat="1">
      <c r="A215" s="762"/>
      <c r="B215" s="1376"/>
      <c r="C215" s="1376"/>
      <c r="D215" s="1409"/>
      <c r="E215" s="1409"/>
      <c r="F215" s="1379"/>
      <c r="G215" s="1379"/>
      <c r="H215" s="1376"/>
      <c r="I215" s="1380"/>
      <c r="J215" s="53"/>
      <c r="K215" s="53"/>
      <c r="L215" s="1422"/>
      <c r="M215" s="1420"/>
      <c r="N215" s="1411">
        <v>7000</v>
      </c>
      <c r="O215" s="1394" t="s">
        <v>313</v>
      </c>
      <c r="P215" s="1412" t="s">
        <v>97</v>
      </c>
      <c r="Q215" s="1395">
        <v>6</v>
      </c>
      <c r="R215" s="1395" t="s">
        <v>340</v>
      </c>
      <c r="S215" s="1392" t="s">
        <v>97</v>
      </c>
      <c r="T215" s="1387">
        <v>5</v>
      </c>
      <c r="U215" s="1427" t="s">
        <v>341</v>
      </c>
      <c r="V215" s="1392" t="s">
        <v>97</v>
      </c>
      <c r="W215" s="1389">
        <v>52</v>
      </c>
      <c r="X215" s="1389" t="s">
        <v>342</v>
      </c>
      <c r="Y215" s="1394" t="s">
        <v>209</v>
      </c>
      <c r="Z215" s="1390">
        <f>N215*Q215*T215*W215</f>
        <v>10920000</v>
      </c>
    </row>
    <row r="216" spans="1:26" customFormat="1">
      <c r="A216" s="762"/>
      <c r="B216" s="1376"/>
      <c r="C216" s="1376"/>
      <c r="D216" s="1409"/>
      <c r="E216" s="1409"/>
      <c r="F216" s="1379"/>
      <c r="G216" s="1379"/>
      <c r="H216" s="1376"/>
      <c r="I216" s="1380"/>
      <c r="J216" s="53"/>
      <c r="K216" s="53"/>
      <c r="L216" s="1422"/>
      <c r="M216" s="1428" t="s">
        <v>425</v>
      </c>
      <c r="N216" s="1411">
        <v>0</v>
      </c>
      <c r="O216" s="1394" t="s">
        <v>313</v>
      </c>
      <c r="P216" s="1412" t="s">
        <v>97</v>
      </c>
      <c r="Q216" s="1395">
        <v>2</v>
      </c>
      <c r="R216" s="1395" t="s">
        <v>333</v>
      </c>
      <c r="S216" s="1383"/>
      <c r="T216" s="1387"/>
      <c r="U216" s="1388"/>
      <c r="V216" s="1392"/>
      <c r="W216" s="1389"/>
      <c r="X216" s="1389"/>
      <c r="Y216" s="1394" t="s">
        <v>209</v>
      </c>
      <c r="Z216" s="1390">
        <f>N216*Q216</f>
        <v>0</v>
      </c>
    </row>
    <row r="217" spans="1:26" customFormat="1">
      <c r="A217" s="762"/>
      <c r="B217" s="1376"/>
      <c r="C217" s="1376"/>
      <c r="D217" s="1409"/>
      <c r="E217" s="1409"/>
      <c r="F217" s="1379"/>
      <c r="G217" s="1379"/>
      <c r="H217" s="1376"/>
      <c r="I217" s="1380"/>
      <c r="J217" s="53"/>
      <c r="K217" s="53"/>
      <c r="L217" s="1422"/>
      <c r="M217" s="1420" t="s">
        <v>343</v>
      </c>
      <c r="N217" s="1411">
        <v>152900</v>
      </c>
      <c r="O217" s="1394" t="s">
        <v>313</v>
      </c>
      <c r="P217" s="1412" t="s">
        <v>97</v>
      </c>
      <c r="Q217" s="1395">
        <v>1</v>
      </c>
      <c r="R217" s="1395" t="s">
        <v>333</v>
      </c>
      <c r="S217" s="1383"/>
      <c r="T217" s="1387"/>
      <c r="U217" s="1388"/>
      <c r="V217" s="1389"/>
      <c r="W217" s="1389"/>
      <c r="X217" s="1389"/>
      <c r="Y217" s="1394" t="s">
        <v>209</v>
      </c>
      <c r="Z217" s="1390">
        <f>N217*Q217</f>
        <v>152900</v>
      </c>
    </row>
    <row r="218" spans="1:26" customFormat="1">
      <c r="A218" s="762"/>
      <c r="B218" s="1376"/>
      <c r="C218" s="1376"/>
      <c r="D218" s="1409"/>
      <c r="E218" s="1409"/>
      <c r="F218" s="1379"/>
      <c r="G218" s="1379"/>
      <c r="H218" s="1376"/>
      <c r="I218" s="1380"/>
      <c r="J218" s="53"/>
      <c r="K218" s="53"/>
      <c r="L218" s="1422"/>
      <c r="M218" s="1420" t="s">
        <v>426</v>
      </c>
      <c r="N218" s="1411">
        <v>300000</v>
      </c>
      <c r="O218" s="1394" t="s">
        <v>313</v>
      </c>
      <c r="P218" s="1412" t="s">
        <v>97</v>
      </c>
      <c r="Q218" s="1395">
        <v>1</v>
      </c>
      <c r="R218" s="1395" t="s">
        <v>333</v>
      </c>
      <c r="S218" s="1383"/>
      <c r="T218" s="1387"/>
      <c r="U218" s="1388"/>
      <c r="V218" s="1389"/>
      <c r="W218" s="1389"/>
      <c r="X218" s="1389"/>
      <c r="Y218" s="1394" t="s">
        <v>209</v>
      </c>
      <c r="Z218" s="1390">
        <f>N218*Q218</f>
        <v>300000</v>
      </c>
    </row>
    <row r="219" spans="1:26" customFormat="1">
      <c r="A219" s="1464"/>
      <c r="B219" s="1415"/>
      <c r="C219" s="1415"/>
      <c r="D219" s="1466"/>
      <c r="E219" s="1413"/>
      <c r="F219" s="1414"/>
      <c r="G219" s="1414"/>
      <c r="H219" s="1415"/>
      <c r="I219" s="1416"/>
      <c r="J219" s="152"/>
      <c r="K219" s="152"/>
      <c r="L219" s="1429"/>
      <c r="M219" s="1430" t="s">
        <v>427</v>
      </c>
      <c r="N219" s="1418">
        <v>1000000</v>
      </c>
      <c r="O219" s="1405" t="s">
        <v>313</v>
      </c>
      <c r="P219" s="1431" t="s">
        <v>97</v>
      </c>
      <c r="Q219" s="1432">
        <v>1</v>
      </c>
      <c r="R219" s="1432" t="s">
        <v>333</v>
      </c>
      <c r="S219" s="1398"/>
      <c r="T219" s="1419"/>
      <c r="U219" s="1433"/>
      <c r="V219" s="1404"/>
      <c r="W219" s="1404"/>
      <c r="X219" s="1404"/>
      <c r="Y219" s="1405" t="s">
        <v>336</v>
      </c>
      <c r="Z219" s="1406">
        <v>1000000</v>
      </c>
    </row>
    <row r="220" spans="1:26" customFormat="1">
      <c r="A220" s="1984"/>
      <c r="B220" s="1746"/>
      <c r="C220" s="1746"/>
      <c r="D220" s="1444"/>
      <c r="E220" s="1444"/>
      <c r="F220" s="1360">
        <v>334</v>
      </c>
      <c r="G220" s="1747">
        <v>3244</v>
      </c>
      <c r="H220" s="1747">
        <v>1296</v>
      </c>
      <c r="I220" s="631">
        <f>(H220-G220)</f>
        <v>-1948</v>
      </c>
      <c r="J220" s="666">
        <f>(H220/G220*100)-100</f>
        <v>-60.049321824907523</v>
      </c>
      <c r="K220" s="145"/>
      <c r="L220" s="1445"/>
      <c r="M220" s="1446"/>
      <c r="N220" s="1447"/>
      <c r="O220" s="1448"/>
      <c r="P220" s="1449"/>
      <c r="Q220" s="1450"/>
      <c r="R220" s="1450"/>
      <c r="S220" s="1447"/>
      <c r="T220" s="1451"/>
      <c r="U220" s="1452"/>
      <c r="V220" s="1450"/>
      <c r="W220" s="1453"/>
      <c r="X220" s="1454"/>
      <c r="Y220" s="1448"/>
      <c r="Z220" s="1577">
        <f>SUM(Z221:Z224)</f>
        <v>1296000</v>
      </c>
    </row>
    <row r="221" spans="1:26" customFormat="1">
      <c r="A221" s="762"/>
      <c r="B221" s="1376"/>
      <c r="C221" s="1376"/>
      <c r="D221" s="1434"/>
      <c r="E221" s="1434"/>
      <c r="F221" s="1435" t="s">
        <v>513</v>
      </c>
      <c r="G221" s="1379"/>
      <c r="H221" s="1376"/>
      <c r="I221" s="1380"/>
      <c r="J221" s="53"/>
      <c r="K221" s="53"/>
      <c r="L221" s="1422" t="s">
        <v>135</v>
      </c>
      <c r="M221" s="1436" t="s">
        <v>321</v>
      </c>
      <c r="N221" s="1437"/>
      <c r="O221" s="1394"/>
      <c r="P221" s="1425"/>
      <c r="Q221" s="1395"/>
      <c r="R221" s="1395"/>
      <c r="S221" s="1383"/>
      <c r="T221" s="1387"/>
      <c r="U221" s="1388"/>
      <c r="V221" s="1389"/>
      <c r="W221" s="1389"/>
      <c r="X221" s="1389"/>
      <c r="Y221" s="1384"/>
      <c r="Z221" s="1390"/>
    </row>
    <row r="222" spans="1:26" customFormat="1" ht="16.5">
      <c r="A222" s="762"/>
      <c r="B222" s="1376"/>
      <c r="C222" s="1376"/>
      <c r="D222" s="1434"/>
      <c r="E222" s="1434"/>
      <c r="F222" s="1435"/>
      <c r="G222" s="1379"/>
      <c r="H222" s="1376"/>
      <c r="I222" s="1380"/>
      <c r="J222" s="53"/>
      <c r="K222" s="53"/>
      <c r="L222" s="1422"/>
      <c r="M222" s="1436" t="s">
        <v>339</v>
      </c>
      <c r="N222" s="1437">
        <v>270000</v>
      </c>
      <c r="O222" s="1394" t="s">
        <v>313</v>
      </c>
      <c r="P222" s="1412" t="s">
        <v>97</v>
      </c>
      <c r="Q222" s="1510">
        <v>60</v>
      </c>
      <c r="R222" s="1393" t="s">
        <v>314</v>
      </c>
      <c r="S222" s="1392" t="s">
        <v>97</v>
      </c>
      <c r="T222" s="1389">
        <v>8</v>
      </c>
      <c r="U222" s="1389" t="s">
        <v>20</v>
      </c>
      <c r="V222" s="1712"/>
      <c r="W222" s="1712"/>
      <c r="X222" s="1712"/>
      <c r="Y222" s="1394" t="s">
        <v>209</v>
      </c>
      <c r="Z222" s="1390">
        <v>1296000</v>
      </c>
    </row>
    <row r="223" spans="1:26" customFormat="1">
      <c r="A223" s="762"/>
      <c r="B223" s="1376"/>
      <c r="C223" s="1376"/>
      <c r="D223" s="1434"/>
      <c r="E223" s="1434"/>
      <c r="F223" s="1435"/>
      <c r="G223" s="1379"/>
      <c r="H223" s="1376"/>
      <c r="I223" s="1380"/>
      <c r="J223" s="53"/>
      <c r="K223" s="53"/>
      <c r="L223" s="1422"/>
      <c r="M223" s="1688" t="s">
        <v>428</v>
      </c>
      <c r="N223" s="1689">
        <v>0</v>
      </c>
      <c r="O223" s="1384" t="s">
        <v>313</v>
      </c>
      <c r="P223" s="1385" t="s">
        <v>97</v>
      </c>
      <c r="Q223" s="1386">
        <v>1</v>
      </c>
      <c r="R223" s="1386" t="s">
        <v>333</v>
      </c>
      <c r="S223" s="1383"/>
      <c r="T223" s="1387"/>
      <c r="U223" s="1388"/>
      <c r="V223" s="1389"/>
      <c r="W223" s="1389"/>
      <c r="X223" s="1389"/>
      <c r="Y223" s="1384" t="s">
        <v>209</v>
      </c>
      <c r="Z223" s="1390">
        <f>N223*Q223</f>
        <v>0</v>
      </c>
    </row>
    <row r="224" spans="1:26" customFormat="1">
      <c r="A224" s="762"/>
      <c r="B224" s="1376"/>
      <c r="C224" s="1376"/>
      <c r="D224" s="1434"/>
      <c r="E224" s="1434"/>
      <c r="F224" s="1438"/>
      <c r="G224" s="1414"/>
      <c r="H224" s="1415"/>
      <c r="I224" s="1416"/>
      <c r="J224" s="152"/>
      <c r="K224" s="152"/>
      <c r="L224" s="1429"/>
      <c r="M224" s="1439" t="s">
        <v>338</v>
      </c>
      <c r="N224" s="1440">
        <v>0</v>
      </c>
      <c r="O224" s="1441" t="s">
        <v>313</v>
      </c>
      <c r="P224" s="1431" t="s">
        <v>97</v>
      </c>
      <c r="Q224" s="1431">
        <v>12</v>
      </c>
      <c r="R224" s="1431" t="s">
        <v>20</v>
      </c>
      <c r="S224" s="1398"/>
      <c r="T224" s="1419"/>
      <c r="U224" s="1433"/>
      <c r="V224" s="1404"/>
      <c r="W224" s="1404"/>
      <c r="X224" s="1404"/>
      <c r="Y224" s="1405" t="s">
        <v>209</v>
      </c>
      <c r="Z224" s="1406">
        <f>N224*Q224</f>
        <v>0</v>
      </c>
    </row>
    <row r="225" spans="1:27" customFormat="1">
      <c r="A225" s="762"/>
      <c r="B225" s="1376"/>
      <c r="C225" s="1376"/>
      <c r="D225" s="1434"/>
      <c r="E225" s="1434"/>
      <c r="F225" s="1380">
        <v>335</v>
      </c>
      <c r="G225" s="1747">
        <v>3900</v>
      </c>
      <c r="H225" s="1747">
        <v>1710</v>
      </c>
      <c r="I225" s="631">
        <f>(H225-G225)</f>
        <v>-2190</v>
      </c>
      <c r="J225" s="666">
        <f>(H225/G225*100)-100</f>
        <v>-56.153846153846153</v>
      </c>
      <c r="K225" s="53"/>
      <c r="L225" s="1422"/>
      <c r="M225" s="1436"/>
      <c r="N225" s="1443"/>
      <c r="O225" s="1425"/>
      <c r="P225" s="1412"/>
      <c r="Q225" s="1412"/>
      <c r="R225" s="1412"/>
      <c r="S225" s="1383"/>
      <c r="T225" s="1387"/>
      <c r="U225" s="1388"/>
      <c r="V225" s="1389"/>
      <c r="W225" s="1389"/>
      <c r="X225" s="1389"/>
      <c r="Y225" s="1394"/>
      <c r="Z225" s="1578">
        <f>SUM(Z226:Z228)</f>
        <v>1710000</v>
      </c>
    </row>
    <row r="226" spans="1:27" customFormat="1">
      <c r="A226" s="762"/>
      <c r="B226" s="1376"/>
      <c r="C226" s="1376"/>
      <c r="D226" s="1434"/>
      <c r="E226" s="1434"/>
      <c r="F226" s="1380" t="s">
        <v>514</v>
      </c>
      <c r="G226" s="1442"/>
      <c r="H226" s="1376"/>
      <c r="I226" s="1380"/>
      <c r="J226" s="53"/>
      <c r="K226" s="53"/>
      <c r="L226" s="1422" t="s">
        <v>135</v>
      </c>
      <c r="M226" s="1436" t="s">
        <v>355</v>
      </c>
      <c r="N226" s="1443"/>
      <c r="O226" s="1425"/>
      <c r="P226" s="1412"/>
      <c r="Q226" s="1412"/>
      <c r="R226" s="1412"/>
      <c r="S226" s="1383"/>
      <c r="T226" s="1387"/>
      <c r="U226" s="1388"/>
      <c r="V226" s="1389"/>
      <c r="W226" s="1389"/>
      <c r="X226" s="1389"/>
      <c r="Y226" s="1394"/>
      <c r="Z226" s="1390"/>
    </row>
    <row r="227" spans="1:27" customFormat="1" ht="16.5">
      <c r="A227" s="762"/>
      <c r="B227" s="1376"/>
      <c r="C227" s="1376"/>
      <c r="D227" s="1434"/>
      <c r="E227" s="1434"/>
      <c r="F227" s="1380"/>
      <c r="G227" s="1442"/>
      <c r="H227" s="1376"/>
      <c r="I227" s="1380"/>
      <c r="J227" s="53"/>
      <c r="K227" s="53"/>
      <c r="L227" s="1422"/>
      <c r="M227" s="1426" t="s">
        <v>429</v>
      </c>
      <c r="N227" s="1411">
        <v>570000</v>
      </c>
      <c r="O227" s="1384" t="s">
        <v>313</v>
      </c>
      <c r="P227" s="1392" t="s">
        <v>97</v>
      </c>
      <c r="Q227" s="1510">
        <v>50</v>
      </c>
      <c r="R227" s="1393" t="s">
        <v>314</v>
      </c>
      <c r="S227" s="1392" t="s">
        <v>97</v>
      </c>
      <c r="T227" s="1389">
        <v>6</v>
      </c>
      <c r="U227" s="1389" t="s">
        <v>20</v>
      </c>
      <c r="V227" s="1712"/>
      <c r="W227" s="1712"/>
      <c r="X227" s="1712"/>
      <c r="Y227" s="1394" t="s">
        <v>209</v>
      </c>
      <c r="Z227" s="1390">
        <v>1710000</v>
      </c>
    </row>
    <row r="228" spans="1:27" customFormat="1">
      <c r="A228" s="762"/>
      <c r="B228" s="1376"/>
      <c r="C228" s="1376"/>
      <c r="D228" s="1434"/>
      <c r="E228" s="1484"/>
      <c r="F228" s="1416"/>
      <c r="G228" s="1502"/>
      <c r="H228" s="1415"/>
      <c r="I228" s="1416"/>
      <c r="J228" s="152"/>
      <c r="K228" s="152"/>
      <c r="L228" s="1429"/>
      <c r="M228" s="1439" t="s">
        <v>427</v>
      </c>
      <c r="N228" s="1440">
        <v>0</v>
      </c>
      <c r="O228" s="1441" t="s">
        <v>313</v>
      </c>
      <c r="P228" s="1431" t="s">
        <v>97</v>
      </c>
      <c r="Q228" s="1431">
        <v>12</v>
      </c>
      <c r="R228" s="1431" t="s">
        <v>20</v>
      </c>
      <c r="S228" s="1398"/>
      <c r="T228" s="1419"/>
      <c r="U228" s="1433"/>
      <c r="V228" s="1404"/>
      <c r="W228" s="1404"/>
      <c r="X228" s="1404"/>
      <c r="Y228" s="1405" t="s">
        <v>209</v>
      </c>
      <c r="Z228" s="1406">
        <f>N228*Q228</f>
        <v>0</v>
      </c>
    </row>
    <row r="229" spans="1:27" customFormat="1">
      <c r="A229" s="762"/>
      <c r="B229" s="1376"/>
      <c r="C229" s="1376"/>
      <c r="D229" s="1434"/>
      <c r="E229" s="1444"/>
      <c r="F229" s="1362">
        <v>336</v>
      </c>
      <c r="G229" s="1747">
        <v>4218</v>
      </c>
      <c r="H229" s="1747">
        <v>6252</v>
      </c>
      <c r="I229" s="631">
        <f>(H229-G229)</f>
        <v>2034</v>
      </c>
      <c r="J229" s="666">
        <f>(H229/G229*100)-100</f>
        <v>48.22190611664297</v>
      </c>
      <c r="K229" s="145"/>
      <c r="L229" s="1445"/>
      <c r="M229" s="1446"/>
      <c r="N229" s="1447"/>
      <c r="O229" s="1448"/>
      <c r="P229" s="1449"/>
      <c r="Q229" s="1450"/>
      <c r="R229" s="1450"/>
      <c r="S229" s="1447"/>
      <c r="T229" s="1451"/>
      <c r="U229" s="1452"/>
      <c r="V229" s="1450"/>
      <c r="W229" s="1453"/>
      <c r="X229" s="1454"/>
      <c r="Y229" s="1448"/>
      <c r="Z229" s="1577">
        <f>SUM(Z230:Z233)</f>
        <v>6252000</v>
      </c>
    </row>
    <row r="230" spans="1:27" customFormat="1">
      <c r="A230" s="762"/>
      <c r="B230" s="1376"/>
      <c r="C230" s="1376"/>
      <c r="D230" s="1434"/>
      <c r="E230" s="1434"/>
      <c r="F230" s="1380" t="s">
        <v>515</v>
      </c>
      <c r="G230" s="1442"/>
      <c r="H230" s="1376"/>
      <c r="I230" s="1380"/>
      <c r="J230" s="53"/>
      <c r="K230" s="53"/>
      <c r="L230" s="1422" t="s">
        <v>135</v>
      </c>
      <c r="M230" s="1436" t="s">
        <v>344</v>
      </c>
      <c r="N230" s="1443"/>
      <c r="O230" s="1425"/>
      <c r="P230" s="1425"/>
      <c r="Q230" s="1412"/>
      <c r="R230" s="1412"/>
      <c r="S230" s="1383"/>
      <c r="T230" s="1387"/>
      <c r="U230" s="1388"/>
      <c r="V230" s="1389"/>
      <c r="W230" s="1389"/>
      <c r="X230" s="1389"/>
      <c r="Y230" s="1384"/>
      <c r="Z230" s="1390"/>
    </row>
    <row r="231" spans="1:27" customFormat="1" ht="16.5">
      <c r="A231" s="762"/>
      <c r="B231" s="1376"/>
      <c r="C231" s="1376"/>
      <c r="D231" s="1434"/>
      <c r="E231" s="1434"/>
      <c r="F231" s="1380"/>
      <c r="G231" s="1442"/>
      <c r="H231" s="1376"/>
      <c r="I231" s="1380"/>
      <c r="J231" s="53"/>
      <c r="K231" s="53"/>
      <c r="L231" s="1422"/>
      <c r="M231" s="1436" t="s">
        <v>339</v>
      </c>
      <c r="N231" s="1443">
        <v>730000</v>
      </c>
      <c r="O231" s="1425" t="s">
        <v>313</v>
      </c>
      <c r="P231" s="1412" t="s">
        <v>97</v>
      </c>
      <c r="Q231" s="1510">
        <v>70</v>
      </c>
      <c r="R231" s="1393" t="s">
        <v>314</v>
      </c>
      <c r="S231" s="1392" t="s">
        <v>97</v>
      </c>
      <c r="T231" s="1389">
        <v>12</v>
      </c>
      <c r="U231" s="1389" t="s">
        <v>20</v>
      </c>
      <c r="V231" s="1712"/>
      <c r="W231" s="1712"/>
      <c r="X231" s="1712"/>
      <c r="Y231" s="1394" t="s">
        <v>209</v>
      </c>
      <c r="Z231" s="1390">
        <v>6132000</v>
      </c>
    </row>
    <row r="232" spans="1:27" customFormat="1">
      <c r="A232" s="762"/>
      <c r="B232" s="1376"/>
      <c r="C232" s="1376"/>
      <c r="D232" s="1434"/>
      <c r="E232" s="1434"/>
      <c r="F232" s="1380"/>
      <c r="G232" s="1442"/>
      <c r="H232" s="1376"/>
      <c r="I232" s="1380"/>
      <c r="J232" s="53"/>
      <c r="K232" s="53"/>
      <c r="L232" s="1422"/>
      <c r="M232" s="1436" t="s">
        <v>345</v>
      </c>
      <c r="N232" s="1443">
        <v>0</v>
      </c>
      <c r="O232" s="1425" t="s">
        <v>313</v>
      </c>
      <c r="P232" s="1412" t="s">
        <v>97</v>
      </c>
      <c r="Q232" s="1412">
        <v>1</v>
      </c>
      <c r="R232" s="1412" t="s">
        <v>333</v>
      </c>
      <c r="S232" s="1383"/>
      <c r="T232" s="1387"/>
      <c r="U232" s="1388"/>
      <c r="V232" s="1389"/>
      <c r="W232" s="1389"/>
      <c r="X232" s="1389"/>
      <c r="Y232" s="1394" t="s">
        <v>209</v>
      </c>
      <c r="Z232" s="1390">
        <f>N232*Q232</f>
        <v>0</v>
      </c>
    </row>
    <row r="233" spans="1:27" customFormat="1">
      <c r="A233" s="762"/>
      <c r="B233" s="1376"/>
      <c r="C233" s="1376"/>
      <c r="D233" s="1434"/>
      <c r="E233" s="1455"/>
      <c r="F233" s="1438"/>
      <c r="G233" s="1414"/>
      <c r="H233" s="1415"/>
      <c r="I233" s="1416"/>
      <c r="J233" s="152"/>
      <c r="K233" s="152"/>
      <c r="L233" s="1429"/>
      <c r="M233" s="1456" t="s">
        <v>338</v>
      </c>
      <c r="N233" s="1440">
        <v>10000</v>
      </c>
      <c r="O233" s="1441" t="s">
        <v>313</v>
      </c>
      <c r="P233" s="1431" t="s">
        <v>97</v>
      </c>
      <c r="Q233" s="1431">
        <v>12</v>
      </c>
      <c r="R233" s="1431" t="s">
        <v>20</v>
      </c>
      <c r="S233" s="1398"/>
      <c r="T233" s="1419"/>
      <c r="U233" s="1433"/>
      <c r="V233" s="1404"/>
      <c r="W233" s="1404"/>
      <c r="X233" s="1404"/>
      <c r="Y233" s="1405" t="s">
        <v>209</v>
      </c>
      <c r="Z233" s="1406">
        <f>N233*Q233</f>
        <v>120000</v>
      </c>
    </row>
    <row r="234" spans="1:27" customFormat="1">
      <c r="A234" s="762"/>
      <c r="B234" s="1376"/>
      <c r="C234" s="1376"/>
      <c r="D234" s="1434"/>
      <c r="E234" s="1458"/>
      <c r="F234" s="1360">
        <v>337</v>
      </c>
      <c r="G234" s="1747">
        <v>2740</v>
      </c>
      <c r="H234" s="1747">
        <v>2820</v>
      </c>
      <c r="I234" s="631">
        <f>(H234-G234)</f>
        <v>80</v>
      </c>
      <c r="J234" s="666">
        <f>(H234/G234*100)-100</f>
        <v>2.9197080291970821</v>
      </c>
      <c r="K234" s="53"/>
      <c r="L234" s="1445"/>
      <c r="M234" s="1459"/>
      <c r="N234" s="1460"/>
      <c r="O234" s="1461"/>
      <c r="P234" s="1462"/>
      <c r="Q234" s="1462"/>
      <c r="R234" s="1462"/>
      <c r="S234" s="1447"/>
      <c r="T234" s="1451"/>
      <c r="U234" s="1452"/>
      <c r="V234" s="1454"/>
      <c r="W234" s="1454"/>
      <c r="X234" s="1454"/>
      <c r="Y234" s="1375"/>
      <c r="Z234" s="1577">
        <f>SUM(Z235:Z238)</f>
        <v>2820000</v>
      </c>
    </row>
    <row r="235" spans="1:27" customFormat="1">
      <c r="A235" s="762"/>
      <c r="B235" s="1376"/>
      <c r="C235" s="1376"/>
      <c r="D235" s="1409"/>
      <c r="E235" s="1409"/>
      <c r="F235" s="1435" t="s">
        <v>516</v>
      </c>
      <c r="G235" s="1379"/>
      <c r="H235" s="1463"/>
      <c r="I235" s="1380"/>
      <c r="J235" s="53"/>
      <c r="K235" s="53"/>
      <c r="L235" s="1422" t="s">
        <v>135</v>
      </c>
      <c r="M235" s="1457" t="s">
        <v>323</v>
      </c>
      <c r="N235" s="1443"/>
      <c r="O235" s="1425"/>
      <c r="P235" s="1412"/>
      <c r="Q235" s="1412"/>
      <c r="R235" s="1412"/>
      <c r="S235" s="1383"/>
      <c r="T235" s="1387"/>
      <c r="U235" s="1388"/>
      <c r="V235" s="1389"/>
      <c r="W235" s="1389"/>
      <c r="X235" s="1389"/>
      <c r="Y235" s="1394"/>
      <c r="Z235" s="1390"/>
    </row>
    <row r="236" spans="1:27" customFormat="1" ht="16.5">
      <c r="A236" s="762"/>
      <c r="B236" s="1376"/>
      <c r="C236" s="1376"/>
      <c r="D236" s="1409"/>
      <c r="E236" s="1409"/>
      <c r="F236" s="1435"/>
      <c r="G236" s="1379"/>
      <c r="H236" s="1463"/>
      <c r="I236" s="1380"/>
      <c r="J236" s="53"/>
      <c r="K236" s="53"/>
      <c r="L236" s="1422"/>
      <c r="M236" s="1457" t="s">
        <v>339</v>
      </c>
      <c r="N236" s="1443">
        <v>450000</v>
      </c>
      <c r="O236" s="1425" t="s">
        <v>313</v>
      </c>
      <c r="P236" s="1412" t="s">
        <v>97</v>
      </c>
      <c r="Q236" s="1510">
        <v>50</v>
      </c>
      <c r="R236" s="1393" t="s">
        <v>314</v>
      </c>
      <c r="S236" s="1392" t="s">
        <v>97</v>
      </c>
      <c r="T236" s="1389">
        <v>12</v>
      </c>
      <c r="U236" s="1389" t="s">
        <v>20</v>
      </c>
      <c r="V236" s="1712"/>
      <c r="W236" s="1712"/>
      <c r="X236" s="1712"/>
      <c r="Y236" s="1394" t="s">
        <v>336</v>
      </c>
      <c r="Z236" s="1390">
        <v>2700000</v>
      </c>
    </row>
    <row r="237" spans="1:27" customFormat="1">
      <c r="A237" s="762"/>
      <c r="B237" s="1376"/>
      <c r="C237" s="1376"/>
      <c r="D237" s="1409"/>
      <c r="E237" s="1409"/>
      <c r="F237" s="1435"/>
      <c r="G237" s="1379"/>
      <c r="H237" s="1463"/>
      <c r="I237" s="1380"/>
      <c r="J237" s="53"/>
      <c r="K237" s="53"/>
      <c r="L237" s="1422"/>
      <c r="M237" s="1457" t="s">
        <v>428</v>
      </c>
      <c r="N237" s="1443">
        <v>0</v>
      </c>
      <c r="O237" s="1425" t="s">
        <v>313</v>
      </c>
      <c r="P237" s="1412" t="s">
        <v>97</v>
      </c>
      <c r="Q237" s="1412">
        <v>1</v>
      </c>
      <c r="R237" s="1412" t="s">
        <v>333</v>
      </c>
      <c r="S237" s="1383"/>
      <c r="T237" s="1387"/>
      <c r="U237" s="1388"/>
      <c r="V237" s="1389"/>
      <c r="W237" s="1389"/>
      <c r="X237" s="1389"/>
      <c r="Y237" s="1394" t="s">
        <v>336</v>
      </c>
      <c r="Z237" s="1390">
        <f>N237*Q237</f>
        <v>0</v>
      </c>
    </row>
    <row r="238" spans="1:27" customFormat="1">
      <c r="A238" s="762"/>
      <c r="B238" s="1470"/>
      <c r="C238" s="1470"/>
      <c r="D238" s="1409"/>
      <c r="E238" s="1466"/>
      <c r="F238" s="1438"/>
      <c r="G238" s="1414"/>
      <c r="H238" s="1467"/>
      <c r="I238" s="1416"/>
      <c r="J238" s="152"/>
      <c r="K238" s="152"/>
      <c r="L238" s="1429"/>
      <c r="M238" s="1439" t="s">
        <v>338</v>
      </c>
      <c r="N238" s="1440">
        <v>10000</v>
      </c>
      <c r="O238" s="1441" t="s">
        <v>313</v>
      </c>
      <c r="P238" s="1431" t="s">
        <v>97</v>
      </c>
      <c r="Q238" s="1431">
        <v>12</v>
      </c>
      <c r="R238" s="1431" t="s">
        <v>333</v>
      </c>
      <c r="S238" s="1398"/>
      <c r="T238" s="1419"/>
      <c r="U238" s="1433"/>
      <c r="V238" s="1404"/>
      <c r="W238" s="1404"/>
      <c r="X238" s="1404"/>
      <c r="Y238" s="1405" t="s">
        <v>336</v>
      </c>
      <c r="Z238" s="1406">
        <f>N238*Q238</f>
        <v>120000</v>
      </c>
    </row>
    <row r="239" spans="1:27" customFormat="1" ht="16.5">
      <c r="A239" s="53"/>
      <c r="B239" s="1690"/>
      <c r="C239" s="1691"/>
      <c r="D239" s="1666"/>
      <c r="E239" s="1666"/>
      <c r="F239" s="1360" t="s">
        <v>415</v>
      </c>
      <c r="G239" s="45">
        <v>0</v>
      </c>
      <c r="H239" s="45">
        <v>0</v>
      </c>
      <c r="I239" s="631">
        <f>(H239-G239)</f>
        <v>0</v>
      </c>
      <c r="J239" s="666">
        <v>0</v>
      </c>
      <c r="K239" s="153"/>
      <c r="L239" s="1692"/>
      <c r="M239" s="1666"/>
      <c r="N239" s="1666"/>
      <c r="O239" s="1666"/>
      <c r="P239" s="1666"/>
      <c r="Q239" s="1666"/>
      <c r="R239" s="1666"/>
      <c r="S239" s="1666"/>
      <c r="T239" s="1666"/>
      <c r="U239" s="1666"/>
      <c r="V239" s="1666"/>
      <c r="W239" s="1666"/>
      <c r="X239" s="1666"/>
      <c r="Y239" s="1666"/>
      <c r="Z239" s="1578">
        <v>0</v>
      </c>
      <c r="AA239" s="1686"/>
    </row>
    <row r="240" spans="1:27" customFormat="1">
      <c r="A240" s="762"/>
      <c r="B240" s="1470"/>
      <c r="C240" s="1470"/>
      <c r="D240" s="1409"/>
      <c r="E240" s="1409"/>
      <c r="F240" s="1360">
        <v>338</v>
      </c>
      <c r="G240" s="1747">
        <v>3042</v>
      </c>
      <c r="H240" s="1633">
        <v>3792</v>
      </c>
      <c r="I240" s="631">
        <f>(H240-G240)</f>
        <v>750</v>
      </c>
      <c r="J240" s="666">
        <f>(H240/G240*100)-100</f>
        <v>24.654832347140029</v>
      </c>
      <c r="K240" s="53"/>
      <c r="L240" s="1445"/>
      <c r="M240" s="1446"/>
      <c r="N240" s="1447"/>
      <c r="O240" s="1448"/>
      <c r="P240" s="1449"/>
      <c r="Q240" s="1450"/>
      <c r="R240" s="1450"/>
      <c r="S240" s="1447"/>
      <c r="T240" s="1451"/>
      <c r="U240" s="1452"/>
      <c r="V240" s="1450"/>
      <c r="W240" s="1453"/>
      <c r="X240" s="1454"/>
      <c r="Y240" s="1448"/>
      <c r="Z240" s="1577">
        <f>SUM(Z241:Z244)</f>
        <v>3792000</v>
      </c>
    </row>
    <row r="241" spans="1:26" customFormat="1">
      <c r="A241" s="762"/>
      <c r="B241" s="1470"/>
      <c r="C241" s="1470"/>
      <c r="D241" s="1409"/>
      <c r="E241" s="1409"/>
      <c r="F241" s="1435" t="s">
        <v>517</v>
      </c>
      <c r="G241" s="1442"/>
      <c r="H241" s="1376"/>
      <c r="I241" s="1380"/>
      <c r="J241" s="53"/>
      <c r="K241" s="53"/>
      <c r="L241" s="1422" t="s">
        <v>135</v>
      </c>
      <c r="M241" s="1436" t="s">
        <v>406</v>
      </c>
      <c r="N241" s="1443"/>
      <c r="O241" s="1425"/>
      <c r="P241" s="1425"/>
      <c r="Q241" s="1412"/>
      <c r="R241" s="1412"/>
      <c r="S241" s="1383"/>
      <c r="T241" s="1387"/>
      <c r="U241" s="1388"/>
      <c r="V241" s="1389"/>
      <c r="W241" s="1389"/>
      <c r="X241" s="1389"/>
      <c r="Y241" s="1384"/>
      <c r="Z241" s="1390"/>
    </row>
    <row r="242" spans="1:26" customFormat="1" ht="16.5">
      <c r="A242" s="762"/>
      <c r="B242" s="1470"/>
      <c r="C242" s="1470"/>
      <c r="D242" s="1409"/>
      <c r="E242" s="1409"/>
      <c r="F242" s="1435"/>
      <c r="G242" s="1442"/>
      <c r="H242" s="1376"/>
      <c r="I242" s="1380"/>
      <c r="J242" s="53"/>
      <c r="K242" s="53"/>
      <c r="L242" s="1422"/>
      <c r="M242" s="1436" t="s">
        <v>339</v>
      </c>
      <c r="N242" s="1443">
        <v>510000</v>
      </c>
      <c r="O242" s="1425" t="s">
        <v>313</v>
      </c>
      <c r="P242" s="1412" t="s">
        <v>97</v>
      </c>
      <c r="Q242" s="1510">
        <v>60</v>
      </c>
      <c r="R242" s="1393" t="s">
        <v>314</v>
      </c>
      <c r="S242" s="1392" t="s">
        <v>97</v>
      </c>
      <c r="T242" s="1389">
        <v>12</v>
      </c>
      <c r="U242" s="1389" t="s">
        <v>20</v>
      </c>
      <c r="V242" s="1712"/>
      <c r="W242" s="1712"/>
      <c r="X242" s="1712"/>
      <c r="Y242" s="1394" t="s">
        <v>209</v>
      </c>
      <c r="Z242" s="1390">
        <v>3672000</v>
      </c>
    </row>
    <row r="243" spans="1:26" customFormat="1">
      <c r="A243" s="762"/>
      <c r="B243" s="1470"/>
      <c r="C243" s="1470"/>
      <c r="D243" s="1409"/>
      <c r="E243" s="1409"/>
      <c r="F243" s="1435"/>
      <c r="G243" s="1442"/>
      <c r="H243" s="1376"/>
      <c r="I243" s="1380"/>
      <c r="J243" s="53"/>
      <c r="K243" s="53"/>
      <c r="L243" s="1422"/>
      <c r="M243" s="1436" t="s">
        <v>345</v>
      </c>
      <c r="N243" s="1443">
        <v>0</v>
      </c>
      <c r="O243" s="1425" t="s">
        <v>313</v>
      </c>
      <c r="P243" s="1412" t="s">
        <v>97</v>
      </c>
      <c r="Q243" s="1412">
        <v>1</v>
      </c>
      <c r="R243" s="1412" t="s">
        <v>333</v>
      </c>
      <c r="S243" s="1383"/>
      <c r="T243" s="1387"/>
      <c r="U243" s="1388"/>
      <c r="V243" s="1389"/>
      <c r="W243" s="1389"/>
      <c r="X243" s="1389"/>
      <c r="Y243" s="1394" t="s">
        <v>209</v>
      </c>
      <c r="Z243" s="1390">
        <f>N243*Q243</f>
        <v>0</v>
      </c>
    </row>
    <row r="244" spans="1:26" customFormat="1">
      <c r="A244" s="762"/>
      <c r="B244" s="1470"/>
      <c r="C244" s="1470"/>
      <c r="D244" s="1409"/>
      <c r="E244" s="1409"/>
      <c r="F244" s="1438"/>
      <c r="G244" s="1414"/>
      <c r="H244" s="1415"/>
      <c r="I244" s="1416"/>
      <c r="J244" s="152"/>
      <c r="K244" s="152"/>
      <c r="L244" s="1429"/>
      <c r="M244" s="1456" t="s">
        <v>338</v>
      </c>
      <c r="N244" s="1440">
        <v>10000</v>
      </c>
      <c r="O244" s="1441" t="s">
        <v>313</v>
      </c>
      <c r="P244" s="1431" t="s">
        <v>97</v>
      </c>
      <c r="Q244" s="1431">
        <v>12</v>
      </c>
      <c r="R244" s="1431" t="s">
        <v>20</v>
      </c>
      <c r="S244" s="1398"/>
      <c r="T244" s="1419"/>
      <c r="U244" s="1433"/>
      <c r="V244" s="1404"/>
      <c r="W244" s="1404"/>
      <c r="X244" s="1404"/>
      <c r="Y244" s="1405" t="s">
        <v>209</v>
      </c>
      <c r="Z244" s="1406">
        <f>N244*Q244</f>
        <v>120000</v>
      </c>
    </row>
    <row r="245" spans="1:26" customFormat="1">
      <c r="A245" s="53"/>
      <c r="B245" s="1376"/>
      <c r="C245" s="1376"/>
      <c r="D245" s="1434"/>
      <c r="E245" s="1444"/>
      <c r="F245" s="1752">
        <v>339</v>
      </c>
      <c r="G245" s="1747">
        <v>2945</v>
      </c>
      <c r="H245" s="1633">
        <v>0</v>
      </c>
      <c r="I245" s="631">
        <f>(H245-G245)</f>
        <v>-2945</v>
      </c>
      <c r="J245" s="666">
        <v>0</v>
      </c>
      <c r="K245" s="53"/>
      <c r="L245" s="1445"/>
      <c r="M245" s="1446"/>
      <c r="N245" s="1447"/>
      <c r="O245" s="1448"/>
      <c r="P245" s="1449"/>
      <c r="Q245" s="1450"/>
      <c r="R245" s="1450"/>
      <c r="S245" s="1447"/>
      <c r="T245" s="1451"/>
      <c r="U245" s="1452"/>
      <c r="V245" s="1450"/>
      <c r="W245" s="1453"/>
      <c r="X245" s="1454"/>
      <c r="Y245" s="1448"/>
      <c r="Z245" s="1577">
        <f>SUM(Z246:Z249)</f>
        <v>0</v>
      </c>
    </row>
    <row r="246" spans="1:26" customFormat="1">
      <c r="A246" s="53"/>
      <c r="B246" s="1376"/>
      <c r="C246" s="1376"/>
      <c r="D246" s="1434"/>
      <c r="E246" s="1434"/>
      <c r="F246" s="1380" t="s">
        <v>518</v>
      </c>
      <c r="G246" s="1442"/>
      <c r="H246" s="1376"/>
      <c r="I246" s="1380"/>
      <c r="J246" s="53"/>
      <c r="K246" s="53"/>
      <c r="L246" s="1422" t="s">
        <v>135</v>
      </c>
      <c r="M246" s="1688" t="s">
        <v>480</v>
      </c>
      <c r="N246" s="1443"/>
      <c r="O246" s="1425"/>
      <c r="P246" s="1425"/>
      <c r="Q246" s="1412"/>
      <c r="R246" s="1412"/>
      <c r="S246" s="1383"/>
      <c r="T246" s="1387"/>
      <c r="U246" s="1388"/>
      <c r="V246" s="1389"/>
      <c r="W246" s="1389"/>
      <c r="X246" s="1389"/>
      <c r="Y246" s="1384"/>
      <c r="Z246" s="1390"/>
    </row>
    <row r="247" spans="1:26" customFormat="1" ht="16.5">
      <c r="A247" s="53"/>
      <c r="B247" s="1376"/>
      <c r="C247" s="1376"/>
      <c r="D247" s="1434"/>
      <c r="E247" s="1434"/>
      <c r="F247" s="1380"/>
      <c r="G247" s="1442"/>
      <c r="H247" s="1376"/>
      <c r="I247" s="1380"/>
      <c r="J247" s="53"/>
      <c r="K247" s="53"/>
      <c r="L247" s="1422"/>
      <c r="M247" s="1436" t="s">
        <v>339</v>
      </c>
      <c r="N247" s="1443">
        <v>0</v>
      </c>
      <c r="O247" s="1425" t="s">
        <v>313</v>
      </c>
      <c r="P247" s="1412" t="s">
        <v>97</v>
      </c>
      <c r="Q247" s="1510">
        <v>50</v>
      </c>
      <c r="R247" s="1393" t="s">
        <v>314</v>
      </c>
      <c r="S247" s="1392" t="s">
        <v>97</v>
      </c>
      <c r="T247" s="1389">
        <v>10</v>
      </c>
      <c r="U247" s="1389" t="s">
        <v>20</v>
      </c>
      <c r="V247" s="1712"/>
      <c r="W247" s="1712"/>
      <c r="X247" s="1712"/>
      <c r="Y247" s="1394" t="s">
        <v>209</v>
      </c>
      <c r="Z247" s="1390">
        <v>0</v>
      </c>
    </row>
    <row r="248" spans="1:26" customFormat="1">
      <c r="A248" s="53"/>
      <c r="B248" s="1376"/>
      <c r="C248" s="1376"/>
      <c r="D248" s="1434"/>
      <c r="E248" s="1434"/>
      <c r="F248" s="1380"/>
      <c r="G248" s="1442"/>
      <c r="H248" s="1376"/>
      <c r="I248" s="1380"/>
      <c r="J248" s="53"/>
      <c r="K248" s="53"/>
      <c r="L248" s="1422"/>
      <c r="M248" s="1436" t="s">
        <v>345</v>
      </c>
      <c r="N248" s="1443">
        <v>0</v>
      </c>
      <c r="O248" s="1425" t="s">
        <v>313</v>
      </c>
      <c r="P248" s="1412" t="s">
        <v>97</v>
      </c>
      <c r="Q248" s="1412">
        <v>1</v>
      </c>
      <c r="R248" s="1412" t="s">
        <v>333</v>
      </c>
      <c r="S248" s="1383"/>
      <c r="T248" s="1387"/>
      <c r="U248" s="1388"/>
      <c r="V248" s="1389"/>
      <c r="W248" s="1389"/>
      <c r="X248" s="1389"/>
      <c r="Y248" s="1394" t="s">
        <v>209</v>
      </c>
      <c r="Z248" s="1390">
        <f>N248*Q248</f>
        <v>0</v>
      </c>
    </row>
    <row r="249" spans="1:26" customFormat="1">
      <c r="A249" s="152"/>
      <c r="B249" s="1415"/>
      <c r="C249" s="1415"/>
      <c r="D249" s="1484"/>
      <c r="E249" s="1455"/>
      <c r="F249" s="1438"/>
      <c r="G249" s="1414"/>
      <c r="H249" s="1415"/>
      <c r="I249" s="1416"/>
      <c r="J249" s="152"/>
      <c r="K249" s="152"/>
      <c r="L249" s="1429"/>
      <c r="M249" s="1456" t="s">
        <v>338</v>
      </c>
      <c r="N249" s="1440">
        <v>0</v>
      </c>
      <c r="O249" s="1441" t="s">
        <v>313</v>
      </c>
      <c r="P249" s="1431" t="s">
        <v>97</v>
      </c>
      <c r="Q249" s="1431">
        <v>12</v>
      </c>
      <c r="R249" s="1431" t="s">
        <v>20</v>
      </c>
      <c r="S249" s="1398"/>
      <c r="T249" s="1419"/>
      <c r="U249" s="1433"/>
      <c r="V249" s="1404"/>
      <c r="W249" s="1404"/>
      <c r="X249" s="1404"/>
      <c r="Y249" s="1405" t="s">
        <v>209</v>
      </c>
      <c r="Z249" s="1406">
        <f>N249*Q249</f>
        <v>0</v>
      </c>
    </row>
    <row r="250" spans="1:26" customFormat="1">
      <c r="A250" s="1984"/>
      <c r="B250" s="1985"/>
      <c r="C250" s="1985"/>
      <c r="D250" s="1444"/>
      <c r="E250" s="1444"/>
      <c r="F250" s="1472">
        <v>340</v>
      </c>
      <c r="G250" s="1747">
        <v>7140</v>
      </c>
      <c r="H250" s="1747">
        <v>7140</v>
      </c>
      <c r="I250" s="631">
        <f>(H250-G250)</f>
        <v>0</v>
      </c>
      <c r="J250" s="666">
        <f>(H250/G250*100)-100</f>
        <v>0</v>
      </c>
      <c r="K250" s="145"/>
      <c r="L250" s="1445"/>
      <c r="M250" s="1473"/>
      <c r="N250" s="1474"/>
      <c r="O250" s="1448"/>
      <c r="P250" s="1449"/>
      <c r="Q250" s="1450"/>
      <c r="R250" s="1450"/>
      <c r="S250" s="1447"/>
      <c r="T250" s="1451"/>
      <c r="U250" s="1452"/>
      <c r="V250" s="1450"/>
      <c r="W250" s="1475"/>
      <c r="X250" s="1454"/>
      <c r="Y250" s="1448"/>
      <c r="Z250" s="1577">
        <f>SUM(Z251:Z253)</f>
        <v>7140000</v>
      </c>
    </row>
    <row r="251" spans="1:26" customFormat="1">
      <c r="A251" s="762"/>
      <c r="B251" s="1470"/>
      <c r="C251" s="1470"/>
      <c r="D251" s="1434"/>
      <c r="E251" s="1434"/>
      <c r="F251" s="1476" t="s">
        <v>519</v>
      </c>
      <c r="G251" s="1477"/>
      <c r="H251" s="1478"/>
      <c r="I251" s="1479"/>
      <c r="J251" s="53"/>
      <c r="K251" s="53"/>
      <c r="L251" s="1422" t="s">
        <v>135</v>
      </c>
      <c r="M251" s="1480" t="s">
        <v>346</v>
      </c>
      <c r="N251" s="1468"/>
      <c r="O251" s="1425"/>
      <c r="P251" s="1412"/>
      <c r="Q251" s="1412"/>
      <c r="R251" s="1412"/>
      <c r="S251" s="1469"/>
      <c r="T251" s="1469"/>
      <c r="U251" s="1469"/>
      <c r="V251" s="1389"/>
      <c r="W251" s="1389"/>
      <c r="X251" s="1389"/>
      <c r="Y251" s="1384"/>
      <c r="Z251" s="1481"/>
    </row>
    <row r="252" spans="1:26" customFormat="1" ht="16.5">
      <c r="A252" s="762"/>
      <c r="B252" s="1470"/>
      <c r="C252" s="1470"/>
      <c r="D252" s="1434"/>
      <c r="E252" s="1434"/>
      <c r="F252" s="1476"/>
      <c r="G252" s="1477"/>
      <c r="H252" s="1478"/>
      <c r="I252" s="1479"/>
      <c r="J252" s="53"/>
      <c r="K252" s="53"/>
      <c r="L252" s="1422"/>
      <c r="M252" s="1480" t="s">
        <v>339</v>
      </c>
      <c r="N252" s="1468">
        <v>45000</v>
      </c>
      <c r="O252" s="1425" t="s">
        <v>313</v>
      </c>
      <c r="P252" s="1412" t="s">
        <v>97</v>
      </c>
      <c r="Q252" s="1482">
        <v>13</v>
      </c>
      <c r="R252" s="1392" t="s">
        <v>97</v>
      </c>
      <c r="S252" s="1483">
        <v>12</v>
      </c>
      <c r="T252" s="1469" t="s">
        <v>20</v>
      </c>
      <c r="U252" s="1712"/>
      <c r="V252" s="1392"/>
      <c r="W252" s="1389"/>
      <c r="X252" s="1389"/>
      <c r="Y252" s="1394" t="s">
        <v>209</v>
      </c>
      <c r="Z252" s="1390">
        <f>N252*Q252*S252</f>
        <v>7020000</v>
      </c>
    </row>
    <row r="253" spans="1:26" customFormat="1">
      <c r="A253" s="762"/>
      <c r="B253" s="1470"/>
      <c r="C253" s="1470"/>
      <c r="D253" s="1434"/>
      <c r="E253" s="1484"/>
      <c r="F253" s="1485"/>
      <c r="G253" s="1486"/>
      <c r="H253" s="1487"/>
      <c r="I253" s="1488"/>
      <c r="J253" s="152"/>
      <c r="K253" s="152"/>
      <c r="L253" s="1429"/>
      <c r="M253" s="1489" t="s">
        <v>347</v>
      </c>
      <c r="N253" s="1490">
        <v>10000</v>
      </c>
      <c r="O253" s="1441" t="s">
        <v>313</v>
      </c>
      <c r="P253" s="1431" t="s">
        <v>97</v>
      </c>
      <c r="Q253" s="1431">
        <v>12</v>
      </c>
      <c r="R253" s="1431" t="s">
        <v>20</v>
      </c>
      <c r="S253" s="1491"/>
      <c r="T253" s="1491"/>
      <c r="U253" s="1491"/>
      <c r="V253" s="1404"/>
      <c r="W253" s="1404"/>
      <c r="X253" s="1404"/>
      <c r="Y253" s="1405" t="s">
        <v>209</v>
      </c>
      <c r="Z253" s="1406">
        <f>N253*Q253</f>
        <v>120000</v>
      </c>
    </row>
    <row r="254" spans="1:26" customFormat="1">
      <c r="A254" s="762"/>
      <c r="B254" s="1470"/>
      <c r="C254" s="1470"/>
      <c r="D254" s="1434"/>
      <c r="E254" s="1444"/>
      <c r="F254" s="1472">
        <v>341</v>
      </c>
      <c r="G254" s="1747">
        <v>8760</v>
      </c>
      <c r="H254" s="1747">
        <v>9390</v>
      </c>
      <c r="I254" s="631">
        <f>(H254-G254)</f>
        <v>630</v>
      </c>
      <c r="J254" s="666">
        <f>(H254/G254*100)-100</f>
        <v>7.1917808219178028</v>
      </c>
      <c r="K254" s="53"/>
      <c r="L254" s="1445"/>
      <c r="M254" s="1492"/>
      <c r="N254" s="1474"/>
      <c r="O254" s="1448"/>
      <c r="P254" s="1449"/>
      <c r="Q254" s="1450"/>
      <c r="R254" s="1450"/>
      <c r="S254" s="1447"/>
      <c r="T254" s="1451"/>
      <c r="U254" s="1452"/>
      <c r="V254" s="1450"/>
      <c r="W254" s="1475"/>
      <c r="X254" s="1454"/>
      <c r="Y254" s="1448"/>
      <c r="Z254" s="1577">
        <f>SUM(Z255:Z259)</f>
        <v>9390000</v>
      </c>
    </row>
    <row r="255" spans="1:26" customFormat="1">
      <c r="A255" s="762"/>
      <c r="B255" s="1470"/>
      <c r="C255" s="1470"/>
      <c r="D255" s="1434"/>
      <c r="E255" s="1434"/>
      <c r="F255" s="1476" t="s">
        <v>520</v>
      </c>
      <c r="G255" s="1477"/>
      <c r="H255" s="1478"/>
      <c r="I255" s="1479"/>
      <c r="J255" s="53"/>
      <c r="K255" s="53"/>
      <c r="L255" s="1422" t="s">
        <v>135</v>
      </c>
      <c r="M255" s="1493" t="s">
        <v>416</v>
      </c>
      <c r="N255" s="1468"/>
      <c r="O255" s="1425"/>
      <c r="P255" s="1412"/>
      <c r="Q255" s="1412"/>
      <c r="R255" s="1412"/>
      <c r="S255" s="1469"/>
      <c r="T255" s="1469"/>
      <c r="U255" s="1469"/>
      <c r="V255" s="1469"/>
      <c r="W255" s="1389"/>
      <c r="X255" s="1389"/>
      <c r="Y255" s="1384"/>
      <c r="Z255" s="1481"/>
    </row>
    <row r="256" spans="1:26" s="2016" customFormat="1">
      <c r="A256" s="762"/>
      <c r="B256" s="1470"/>
      <c r="C256" s="1470"/>
      <c r="D256" s="1434"/>
      <c r="E256" s="1434"/>
      <c r="F256" s="1476"/>
      <c r="G256" s="1477"/>
      <c r="H256" s="1478"/>
      <c r="I256" s="1479"/>
      <c r="J256" s="2019"/>
      <c r="K256" s="2019"/>
      <c r="L256" s="1422"/>
      <c r="M256" s="1493" t="s">
        <v>348</v>
      </c>
      <c r="N256" s="1468">
        <v>60000</v>
      </c>
      <c r="O256" s="1425" t="s">
        <v>313</v>
      </c>
      <c r="P256" s="1412" t="s">
        <v>97</v>
      </c>
      <c r="Q256" s="1412">
        <v>9</v>
      </c>
      <c r="R256" s="1412" t="s">
        <v>333</v>
      </c>
      <c r="S256" s="1412" t="s">
        <v>97</v>
      </c>
      <c r="T256" s="1469">
        <v>5</v>
      </c>
      <c r="U256" s="1469" t="s">
        <v>20</v>
      </c>
      <c r="V256" s="1469"/>
      <c r="W256" s="1389"/>
      <c r="X256" s="1389"/>
      <c r="Y256" s="1394" t="s">
        <v>209</v>
      </c>
      <c r="Z256" s="1481">
        <f>N256*Q256*T256</f>
        <v>2700000</v>
      </c>
    </row>
    <row r="257" spans="1:26" customFormat="1">
      <c r="A257" s="762"/>
      <c r="B257" s="1470"/>
      <c r="C257" s="1470"/>
      <c r="D257" s="1434"/>
      <c r="E257" s="1434"/>
      <c r="F257" s="1476"/>
      <c r="G257" s="1477"/>
      <c r="H257" s="1478"/>
      <c r="I257" s="1479"/>
      <c r="J257" s="53"/>
      <c r="K257" s="53"/>
      <c r="L257" s="1422"/>
      <c r="M257" s="1493"/>
      <c r="N257" s="1468">
        <v>70000</v>
      </c>
      <c r="O257" s="1425" t="s">
        <v>313</v>
      </c>
      <c r="P257" s="1412" t="s">
        <v>97</v>
      </c>
      <c r="Q257" s="1412">
        <v>9</v>
      </c>
      <c r="R257" s="1412" t="s">
        <v>333</v>
      </c>
      <c r="S257" s="1412" t="s">
        <v>97</v>
      </c>
      <c r="T257" s="1469">
        <v>7</v>
      </c>
      <c r="U257" s="1469" t="s">
        <v>20</v>
      </c>
      <c r="V257" s="1469"/>
      <c r="W257" s="1389"/>
      <c r="X257" s="1389"/>
      <c r="Y257" s="1394" t="s">
        <v>209</v>
      </c>
      <c r="Z257" s="1481">
        <f>N257*Q257*T257</f>
        <v>4410000</v>
      </c>
    </row>
    <row r="258" spans="1:26" customFormat="1">
      <c r="A258" s="762"/>
      <c r="B258" s="1470"/>
      <c r="C258" s="1470"/>
      <c r="D258" s="1434"/>
      <c r="E258" s="1434"/>
      <c r="F258" s="1476"/>
      <c r="G258" s="1477"/>
      <c r="H258" s="1478"/>
      <c r="I258" s="1479"/>
      <c r="J258" s="53"/>
      <c r="K258" s="53"/>
      <c r="L258" s="1422"/>
      <c r="M258" s="1480" t="s">
        <v>430</v>
      </c>
      <c r="N258" s="1468">
        <v>45000</v>
      </c>
      <c r="O258" s="1425" t="s">
        <v>313</v>
      </c>
      <c r="P258" s="1412" t="s">
        <v>97</v>
      </c>
      <c r="Q258" s="1412">
        <v>4</v>
      </c>
      <c r="R258" s="1412" t="s">
        <v>333</v>
      </c>
      <c r="S258" s="1412" t="s">
        <v>97</v>
      </c>
      <c r="T258" s="1469">
        <v>12</v>
      </c>
      <c r="U258" s="1469" t="s">
        <v>20</v>
      </c>
      <c r="V258" s="1469"/>
      <c r="W258" s="1389"/>
      <c r="X258" s="1389"/>
      <c r="Y258" s="1394" t="s">
        <v>209</v>
      </c>
      <c r="Z258" s="1481">
        <f>N258*Q258*T258</f>
        <v>2160000</v>
      </c>
    </row>
    <row r="259" spans="1:26" customFormat="1">
      <c r="A259" s="762"/>
      <c r="B259" s="1470"/>
      <c r="C259" s="1470"/>
      <c r="D259" s="1434"/>
      <c r="E259" s="1434"/>
      <c r="F259" s="1485"/>
      <c r="G259" s="1753"/>
      <c r="H259" s="1487"/>
      <c r="I259" s="1488"/>
      <c r="J259" s="152"/>
      <c r="K259" s="152"/>
      <c r="L259" s="1417"/>
      <c r="M259" s="1489" t="s">
        <v>427</v>
      </c>
      <c r="N259" s="1490">
        <v>10000</v>
      </c>
      <c r="O259" s="1441" t="s">
        <v>313</v>
      </c>
      <c r="P259" s="1431" t="s">
        <v>97</v>
      </c>
      <c r="Q259" s="1431">
        <v>12</v>
      </c>
      <c r="R259" s="1431" t="s">
        <v>20</v>
      </c>
      <c r="S259" s="1491"/>
      <c r="T259" s="1491"/>
      <c r="U259" s="1491"/>
      <c r="V259" s="1404"/>
      <c r="W259" s="1404"/>
      <c r="X259" s="1404"/>
      <c r="Y259" s="1405" t="s">
        <v>209</v>
      </c>
      <c r="Z259" s="1406">
        <f>N259*Q259</f>
        <v>120000</v>
      </c>
    </row>
    <row r="260" spans="1:26" customFormat="1">
      <c r="A260" s="762"/>
      <c r="B260" s="1470"/>
      <c r="C260" s="1470"/>
      <c r="D260" s="1434"/>
      <c r="E260" s="1434"/>
      <c r="F260" s="1754">
        <v>342</v>
      </c>
      <c r="G260" s="1747">
        <v>3220</v>
      </c>
      <c r="H260" s="1747">
        <v>2400</v>
      </c>
      <c r="I260" s="631">
        <f>(H260-G260)</f>
        <v>-820</v>
      </c>
      <c r="J260" s="666">
        <v>0</v>
      </c>
      <c r="K260" s="53"/>
      <c r="L260" s="1381"/>
      <c r="M260" s="1480"/>
      <c r="N260" s="1468"/>
      <c r="O260" s="1425"/>
      <c r="P260" s="1412"/>
      <c r="Q260" s="1412"/>
      <c r="R260" s="1412"/>
      <c r="S260" s="1469"/>
      <c r="T260" s="1469"/>
      <c r="U260" s="1469"/>
      <c r="V260" s="1389"/>
      <c r="W260" s="1389"/>
      <c r="X260" s="1389"/>
      <c r="Y260" s="1394"/>
      <c r="Z260" s="1755">
        <v>2400000</v>
      </c>
    </row>
    <row r="261" spans="1:26" customFormat="1">
      <c r="A261" s="762"/>
      <c r="B261" s="1470"/>
      <c r="C261" s="1470"/>
      <c r="D261" s="1434"/>
      <c r="E261" s="1434"/>
      <c r="F261" s="1479" t="s">
        <v>521</v>
      </c>
      <c r="G261" s="1494"/>
      <c r="H261" s="1478"/>
      <c r="I261" s="1479"/>
      <c r="J261" s="53"/>
      <c r="K261" s="53"/>
      <c r="L261" s="1422" t="s">
        <v>135</v>
      </c>
      <c r="M261" s="1756" t="s">
        <v>481</v>
      </c>
      <c r="N261" s="1468"/>
      <c r="O261" s="1425"/>
      <c r="P261" s="1412"/>
      <c r="Q261" s="1412"/>
      <c r="R261" s="1412"/>
      <c r="S261" s="1469"/>
      <c r="T261" s="1469"/>
      <c r="U261" s="1469"/>
      <c r="V261" s="1389"/>
      <c r="W261" s="1389"/>
      <c r="X261" s="1389"/>
      <c r="Y261" s="1394"/>
      <c r="Z261" s="1390"/>
    </row>
    <row r="262" spans="1:26" customFormat="1" ht="16.5">
      <c r="A262" s="762"/>
      <c r="B262" s="1470"/>
      <c r="C262" s="1470"/>
      <c r="D262" s="1434"/>
      <c r="E262" s="1434"/>
      <c r="F262" s="1479"/>
      <c r="G262" s="1494"/>
      <c r="H262" s="1478"/>
      <c r="I262" s="1479"/>
      <c r="J262" s="53"/>
      <c r="K262" s="53"/>
      <c r="L262" s="1381"/>
      <c r="M262" s="1436" t="s">
        <v>339</v>
      </c>
      <c r="N262" s="1443">
        <v>50000</v>
      </c>
      <c r="O262" s="1425" t="s">
        <v>313</v>
      </c>
      <c r="P262" s="1412" t="s">
        <v>97</v>
      </c>
      <c r="Q262" s="1510">
        <v>5</v>
      </c>
      <c r="R262" s="1393" t="s">
        <v>844</v>
      </c>
      <c r="S262" s="1392" t="s">
        <v>97</v>
      </c>
      <c r="T262" s="1389">
        <v>6</v>
      </c>
      <c r="U262" s="1389" t="s">
        <v>20</v>
      </c>
      <c r="V262" s="1712"/>
      <c r="W262" s="1712"/>
      <c r="X262" s="1712"/>
      <c r="Y262" s="1394" t="s">
        <v>209</v>
      </c>
      <c r="Z262" s="1390">
        <v>1500000</v>
      </c>
    </row>
    <row r="263" spans="1:26" customFormat="1">
      <c r="A263" s="762"/>
      <c r="B263" s="1470"/>
      <c r="C263" s="1470"/>
      <c r="D263" s="1434"/>
      <c r="E263" s="1434"/>
      <c r="F263" s="1479"/>
      <c r="G263" s="1494"/>
      <c r="H263" s="1478"/>
      <c r="I263" s="1479"/>
      <c r="J263" s="53"/>
      <c r="K263" s="53"/>
      <c r="L263" s="1381"/>
      <c r="M263" s="1436" t="s">
        <v>845</v>
      </c>
      <c r="N263" s="1443">
        <v>30000</v>
      </c>
      <c r="O263" s="1425" t="s">
        <v>313</v>
      </c>
      <c r="P263" s="1412" t="s">
        <v>97</v>
      </c>
      <c r="Q263" s="1412">
        <v>5</v>
      </c>
      <c r="R263" s="1412" t="s">
        <v>844</v>
      </c>
      <c r="S263" s="1392" t="s">
        <v>97</v>
      </c>
      <c r="T263" s="1387">
        <v>6</v>
      </c>
      <c r="U263" s="1388" t="s">
        <v>846</v>
      </c>
      <c r="V263" s="1389"/>
      <c r="W263" s="1389"/>
      <c r="X263" s="1389"/>
      <c r="Y263" s="1394" t="s">
        <v>209</v>
      </c>
      <c r="Z263" s="1390">
        <v>900000</v>
      </c>
    </row>
    <row r="264" spans="1:26" customFormat="1">
      <c r="A264" s="762"/>
      <c r="B264" s="1470"/>
      <c r="C264" s="1470"/>
      <c r="D264" s="1434"/>
      <c r="E264" s="1434"/>
      <c r="F264" s="1479"/>
      <c r="G264" s="1494"/>
      <c r="H264" s="1478"/>
      <c r="I264" s="1479"/>
      <c r="J264" s="53"/>
      <c r="K264" s="152"/>
      <c r="L264" s="1429"/>
      <c r="M264" s="1456" t="s">
        <v>338</v>
      </c>
      <c r="N264" s="1440">
        <v>0</v>
      </c>
      <c r="O264" s="1441" t="s">
        <v>313</v>
      </c>
      <c r="P264" s="1431" t="s">
        <v>97</v>
      </c>
      <c r="Q264" s="1431">
        <v>12</v>
      </c>
      <c r="R264" s="1431" t="s">
        <v>20</v>
      </c>
      <c r="S264" s="1398"/>
      <c r="T264" s="1419"/>
      <c r="U264" s="1433"/>
      <c r="V264" s="1404"/>
      <c r="W264" s="1404"/>
      <c r="X264" s="1404"/>
      <c r="Y264" s="1405" t="s">
        <v>209</v>
      </c>
      <c r="Z264" s="1406">
        <f>N264*Q264</f>
        <v>0</v>
      </c>
    </row>
    <row r="265" spans="1:26" s="2016" customFormat="1">
      <c r="A265" s="762"/>
      <c r="B265" s="1470"/>
      <c r="C265" s="1470"/>
      <c r="D265" s="1434"/>
      <c r="E265" s="1434"/>
      <c r="F265" s="1472">
        <v>343</v>
      </c>
      <c r="G265" s="2121">
        <v>3850</v>
      </c>
      <c r="H265" s="1747">
        <v>3100</v>
      </c>
      <c r="I265" s="631">
        <f>(H265-G265)</f>
        <v>-750</v>
      </c>
      <c r="J265" s="666">
        <v>100</v>
      </c>
      <c r="K265" s="2019"/>
      <c r="L265" s="1422"/>
      <c r="M265" s="1457"/>
      <c r="N265" s="1443"/>
      <c r="O265" s="1425"/>
      <c r="P265" s="1412"/>
      <c r="Q265" s="1412"/>
      <c r="R265" s="1412"/>
      <c r="S265" s="1383"/>
      <c r="T265" s="1387"/>
      <c r="U265" s="1388"/>
      <c r="V265" s="1389"/>
      <c r="W265" s="1389"/>
      <c r="X265" s="1389"/>
      <c r="Y265" s="1394"/>
      <c r="Z265" s="1755">
        <v>3100000</v>
      </c>
    </row>
    <row r="266" spans="1:26" s="2016" customFormat="1">
      <c r="A266" s="762"/>
      <c r="B266" s="1470"/>
      <c r="C266" s="1470"/>
      <c r="D266" s="1434"/>
      <c r="E266" s="1434"/>
      <c r="F266" s="1479" t="s">
        <v>792</v>
      </c>
      <c r="G266" s="1494"/>
      <c r="H266" s="1478"/>
      <c r="I266" s="1479"/>
      <c r="J266" s="2019"/>
      <c r="K266" s="2019"/>
      <c r="L266" s="1422" t="s">
        <v>135</v>
      </c>
      <c r="M266" s="1756" t="s">
        <v>847</v>
      </c>
      <c r="N266" s="1443"/>
      <c r="O266" s="1425"/>
      <c r="P266" s="1412"/>
      <c r="Q266" s="1412"/>
      <c r="R266" s="1412"/>
      <c r="S266" s="1383"/>
      <c r="T266" s="1387"/>
      <c r="U266" s="1388"/>
      <c r="V266" s="1389"/>
      <c r="W266" s="1389"/>
      <c r="X266" s="1389"/>
      <c r="Y266" s="1394"/>
      <c r="Z266" s="1390"/>
    </row>
    <row r="267" spans="1:26" s="2016" customFormat="1" ht="16.5">
      <c r="A267" s="762"/>
      <c r="B267" s="1470"/>
      <c r="C267" s="1470"/>
      <c r="D267" s="1434"/>
      <c r="E267" s="1434"/>
      <c r="F267" s="1479"/>
      <c r="G267" s="1494"/>
      <c r="H267" s="1478"/>
      <c r="I267" s="1479"/>
      <c r="J267" s="2019"/>
      <c r="K267" s="2019"/>
      <c r="L267" s="1381"/>
      <c r="M267" s="1436" t="s">
        <v>339</v>
      </c>
      <c r="N267" s="1443">
        <v>600000</v>
      </c>
      <c r="O267" s="1425" t="s">
        <v>313</v>
      </c>
      <c r="P267" s="1412" t="s">
        <v>97</v>
      </c>
      <c r="Q267" s="1510">
        <v>50</v>
      </c>
      <c r="R267" s="1393" t="s">
        <v>314</v>
      </c>
      <c r="S267" s="1392" t="s">
        <v>97</v>
      </c>
      <c r="T267" s="1389">
        <v>10</v>
      </c>
      <c r="U267" s="1389" t="s">
        <v>20</v>
      </c>
      <c r="V267" s="1712"/>
      <c r="W267" s="1712"/>
      <c r="X267" s="1712"/>
      <c r="Y267" s="1394" t="s">
        <v>209</v>
      </c>
      <c r="Z267" s="1390">
        <v>3000000</v>
      </c>
    </row>
    <row r="268" spans="1:26" s="2016" customFormat="1">
      <c r="A268" s="762"/>
      <c r="B268" s="1470"/>
      <c r="C268" s="1470"/>
      <c r="D268" s="1434"/>
      <c r="E268" s="1434"/>
      <c r="F268" s="1479"/>
      <c r="G268" s="1494"/>
      <c r="H268" s="1478"/>
      <c r="I268" s="1479"/>
      <c r="J268" s="2019"/>
      <c r="K268" s="2019"/>
      <c r="L268" s="2031"/>
      <c r="M268" s="1456" t="s">
        <v>338</v>
      </c>
      <c r="N268" s="1440">
        <v>10000</v>
      </c>
      <c r="O268" s="1441" t="s">
        <v>313</v>
      </c>
      <c r="P268" s="1431" t="s">
        <v>97</v>
      </c>
      <c r="Q268" s="1431">
        <v>10</v>
      </c>
      <c r="R268" s="1431" t="s">
        <v>20</v>
      </c>
      <c r="S268" s="1398"/>
      <c r="T268" s="1419"/>
      <c r="U268" s="1433"/>
      <c r="V268" s="1404"/>
      <c r="W268" s="1404"/>
      <c r="X268" s="1404"/>
      <c r="Y268" s="1405" t="s">
        <v>209</v>
      </c>
      <c r="Z268" s="1406">
        <f>N268*Q268</f>
        <v>100000</v>
      </c>
    </row>
    <row r="269" spans="1:26" customFormat="1">
      <c r="A269" s="762"/>
      <c r="B269" s="1470"/>
      <c r="C269" s="1470"/>
      <c r="D269" s="1434"/>
      <c r="E269" s="1444"/>
      <c r="F269" s="1362">
        <v>343</v>
      </c>
      <c r="G269" s="1747">
        <v>1360</v>
      </c>
      <c r="H269" s="1747">
        <v>1360</v>
      </c>
      <c r="I269" s="631">
        <f>(H269-G269)</f>
        <v>0</v>
      </c>
      <c r="J269" s="666">
        <f>(H269/G269*100)-100</f>
        <v>0</v>
      </c>
      <c r="K269" s="53"/>
      <c r="L269" s="1363"/>
      <c r="M269" s="1495"/>
      <c r="N269" s="1460"/>
      <c r="O269" s="1461"/>
      <c r="P269" s="1462"/>
      <c r="Q269" s="1462"/>
      <c r="R269" s="1462"/>
      <c r="S269" s="1462"/>
      <c r="T269" s="1496"/>
      <c r="U269" s="1496"/>
      <c r="V269" s="1454"/>
      <c r="W269" s="1454"/>
      <c r="X269" s="1454"/>
      <c r="Y269" s="1375"/>
      <c r="Z269" s="1577">
        <f>SUM(Z270:Z274)</f>
        <v>1360000</v>
      </c>
    </row>
    <row r="270" spans="1:26" customFormat="1">
      <c r="A270" s="762"/>
      <c r="B270" s="1470"/>
      <c r="C270" s="1470"/>
      <c r="D270" s="1434"/>
      <c r="E270" s="1434"/>
      <c r="F270" s="1380" t="s">
        <v>522</v>
      </c>
      <c r="G270" s="1442"/>
      <c r="H270" s="1421"/>
      <c r="I270" s="1380"/>
      <c r="J270" s="53"/>
      <c r="K270" s="53"/>
      <c r="L270" s="1381"/>
      <c r="M270" s="1436"/>
      <c r="N270" s="1443"/>
      <c r="O270" s="1425"/>
      <c r="P270" s="1412"/>
      <c r="Q270" s="1412"/>
      <c r="R270" s="1412"/>
      <c r="S270" s="1412"/>
      <c r="T270" s="1469"/>
      <c r="U270" s="1469"/>
      <c r="V270" s="1389"/>
      <c r="W270" s="1389"/>
      <c r="X270" s="1389"/>
      <c r="Y270" s="1394"/>
      <c r="Z270" s="1497"/>
    </row>
    <row r="271" spans="1:26" customFormat="1">
      <c r="A271" s="762"/>
      <c r="B271" s="1470"/>
      <c r="C271" s="1470"/>
      <c r="D271" s="1434"/>
      <c r="E271" s="1434"/>
      <c r="F271" s="1380"/>
      <c r="G271" s="1442"/>
      <c r="H271" s="1463"/>
      <c r="I271" s="1380"/>
      <c r="J271" s="53"/>
      <c r="K271" s="53"/>
      <c r="L271" s="1381" t="s">
        <v>135</v>
      </c>
      <c r="M271" s="1498" t="s">
        <v>431</v>
      </c>
      <c r="N271" s="1411">
        <v>10000</v>
      </c>
      <c r="O271" s="1425" t="s">
        <v>313</v>
      </c>
      <c r="P271" s="1412" t="s">
        <v>97</v>
      </c>
      <c r="Q271" s="1412">
        <v>17</v>
      </c>
      <c r="R271" s="1499" t="s">
        <v>332</v>
      </c>
      <c r="S271" s="1412" t="s">
        <v>97</v>
      </c>
      <c r="T271" s="1424">
        <v>2</v>
      </c>
      <c r="U271" s="1500" t="s">
        <v>333</v>
      </c>
      <c r="V271" s="1391"/>
      <c r="W271" s="1391"/>
      <c r="X271" s="1391"/>
      <c r="Y271" s="1394" t="s">
        <v>209</v>
      </c>
      <c r="Z271" s="1390">
        <f>N271*Q271*T271</f>
        <v>340000</v>
      </c>
    </row>
    <row r="272" spans="1:26" customFormat="1">
      <c r="A272" s="762"/>
      <c r="B272" s="1470"/>
      <c r="C272" s="1470"/>
      <c r="D272" s="1434"/>
      <c r="E272" s="1434"/>
      <c r="F272" s="1380"/>
      <c r="G272" s="1442"/>
      <c r="H272" s="1463"/>
      <c r="I272" s="1380"/>
      <c r="J272" s="53"/>
      <c r="K272" s="53"/>
      <c r="L272" s="1381" t="s">
        <v>135</v>
      </c>
      <c r="M272" s="1498" t="s">
        <v>432</v>
      </c>
      <c r="N272" s="1411">
        <v>10000</v>
      </c>
      <c r="O272" s="1501" t="s">
        <v>313</v>
      </c>
      <c r="P272" s="1412" t="s">
        <v>97</v>
      </c>
      <c r="Q272" s="1412">
        <v>10</v>
      </c>
      <c r="R272" s="1499" t="s">
        <v>332</v>
      </c>
      <c r="S272" s="1412" t="s">
        <v>97</v>
      </c>
      <c r="T272" s="1424">
        <v>1</v>
      </c>
      <c r="U272" s="1500" t="s">
        <v>333</v>
      </c>
      <c r="V272" s="1391"/>
      <c r="W272" s="1391"/>
      <c r="X272" s="1391"/>
      <c r="Y272" s="1394" t="s">
        <v>209</v>
      </c>
      <c r="Z272" s="1390">
        <f>N272*Q272*T272</f>
        <v>100000</v>
      </c>
    </row>
    <row r="273" spans="1:26" customFormat="1">
      <c r="A273" s="762"/>
      <c r="B273" s="1470"/>
      <c r="C273" s="1470"/>
      <c r="D273" s="1434"/>
      <c r="E273" s="1434"/>
      <c r="F273" s="1380"/>
      <c r="G273" s="1442"/>
      <c r="H273" s="1463"/>
      <c r="I273" s="1380"/>
      <c r="J273" s="53"/>
      <c r="K273" s="53"/>
      <c r="L273" s="1381" t="s">
        <v>135</v>
      </c>
      <c r="M273" s="1408" t="s">
        <v>338</v>
      </c>
      <c r="N273" s="1383">
        <v>60000</v>
      </c>
      <c r="O273" s="1501" t="s">
        <v>313</v>
      </c>
      <c r="P273" s="1385" t="s">
        <v>97</v>
      </c>
      <c r="Q273" s="1693">
        <v>12</v>
      </c>
      <c r="R273" s="1694" t="s">
        <v>20</v>
      </c>
      <c r="S273" s="1385"/>
      <c r="T273" s="1389"/>
      <c r="U273" s="1695"/>
      <c r="V273" s="1695"/>
      <c r="W273" s="1695"/>
      <c r="X273" s="1695"/>
      <c r="Y273" s="1384" t="s">
        <v>336</v>
      </c>
      <c r="Z273" s="1696">
        <f>N273*Q273</f>
        <v>720000</v>
      </c>
    </row>
    <row r="274" spans="1:26" customFormat="1">
      <c r="A274" s="1464"/>
      <c r="B274" s="1465"/>
      <c r="C274" s="1465"/>
      <c r="D274" s="1484"/>
      <c r="E274" s="1484"/>
      <c r="F274" s="1416"/>
      <c r="G274" s="1502"/>
      <c r="H274" s="1467"/>
      <c r="I274" s="1416"/>
      <c r="J274" s="152"/>
      <c r="K274" s="152"/>
      <c r="L274" s="1417"/>
      <c r="M274" s="1503" t="s">
        <v>349</v>
      </c>
      <c r="N274" s="1440">
        <v>100000</v>
      </c>
      <c r="O274" s="1441" t="s">
        <v>313</v>
      </c>
      <c r="P274" s="1431" t="s">
        <v>97</v>
      </c>
      <c r="Q274" s="1431">
        <v>2</v>
      </c>
      <c r="R274" s="1431" t="s">
        <v>333</v>
      </c>
      <c r="S274" s="1431"/>
      <c r="T274" s="1504"/>
      <c r="U274" s="1505"/>
      <c r="V274" s="1402"/>
      <c r="W274" s="1402"/>
      <c r="X274" s="1402"/>
      <c r="Y274" s="1405"/>
      <c r="Z274" s="1506">
        <f>N274*Q274</f>
        <v>200000</v>
      </c>
    </row>
    <row r="275" spans="1:26">
      <c r="M275" s="273"/>
      <c r="N275" s="235"/>
      <c r="O275" s="236"/>
      <c r="P275" s="237"/>
      <c r="Q275" s="238"/>
      <c r="R275" s="239"/>
      <c r="S275" s="240"/>
      <c r="T275" s="241"/>
      <c r="U275" s="234"/>
      <c r="V275" s="240"/>
      <c r="W275" s="240"/>
      <c r="X275" s="240"/>
      <c r="Y275" s="240"/>
      <c r="Z275" s="12"/>
    </row>
    <row r="276" spans="1:26">
      <c r="M276" s="273"/>
      <c r="N276" s="235"/>
      <c r="O276" s="236"/>
      <c r="P276" s="237"/>
      <c r="Q276" s="238"/>
      <c r="R276" s="239"/>
      <c r="S276" s="240"/>
      <c r="T276" s="241"/>
      <c r="U276" s="234"/>
      <c r="V276" s="240"/>
      <c r="W276" s="240"/>
      <c r="X276" s="240"/>
      <c r="Y276" s="240"/>
      <c r="Z276" s="12"/>
    </row>
    <row r="277" spans="1:26">
      <c r="M277" s="273"/>
      <c r="N277" s="235"/>
      <c r="O277" s="236"/>
      <c r="P277" s="237"/>
      <c r="Q277" s="238"/>
      <c r="R277" s="239"/>
      <c r="S277" s="240"/>
      <c r="T277" s="241"/>
      <c r="U277" s="234"/>
      <c r="V277" s="240"/>
      <c r="W277" s="240"/>
      <c r="X277" s="240"/>
      <c r="Y277" s="240"/>
      <c r="Z277" s="12"/>
    </row>
    <row r="278" spans="1:26">
      <c r="M278" s="273"/>
      <c r="N278" s="235"/>
      <c r="O278" s="236"/>
      <c r="P278" s="237"/>
      <c r="Q278" s="238"/>
      <c r="R278" s="239"/>
      <c r="S278" s="240"/>
      <c r="T278" s="241"/>
      <c r="U278" s="234"/>
      <c r="V278" s="240"/>
      <c r="W278" s="240"/>
      <c r="X278" s="240"/>
      <c r="Y278" s="240"/>
      <c r="Z278" s="12"/>
    </row>
    <row r="279" spans="1:26">
      <c r="M279" s="273"/>
      <c r="N279" s="235"/>
      <c r="O279" s="236"/>
      <c r="P279" s="237"/>
      <c r="Q279" s="238"/>
      <c r="R279" s="239"/>
      <c r="S279" s="240"/>
      <c r="T279" s="241"/>
      <c r="U279" s="234"/>
      <c r="V279" s="240"/>
      <c r="W279" s="240"/>
      <c r="X279" s="240"/>
      <c r="Y279" s="240"/>
      <c r="Z279" s="12"/>
    </row>
    <row r="280" spans="1:26">
      <c r="M280" s="273"/>
      <c r="N280" s="235"/>
      <c r="O280" s="236"/>
      <c r="P280" s="237"/>
      <c r="Q280" s="238"/>
      <c r="R280" s="239"/>
      <c r="S280" s="240"/>
      <c r="T280" s="241"/>
      <c r="U280" s="234"/>
      <c r="V280" s="240"/>
      <c r="W280" s="240"/>
      <c r="X280" s="240"/>
      <c r="Y280" s="240"/>
      <c r="Z280" s="12"/>
    </row>
    <row r="281" spans="1:26">
      <c r="M281" s="273"/>
      <c r="N281" s="235"/>
      <c r="O281" s="236"/>
      <c r="P281" s="237"/>
      <c r="Q281" s="238"/>
      <c r="R281" s="239"/>
      <c r="S281" s="240"/>
      <c r="T281" s="241"/>
      <c r="U281" s="234"/>
      <c r="V281" s="240"/>
      <c r="W281" s="240"/>
      <c r="X281" s="240"/>
      <c r="Y281" s="240"/>
      <c r="Z281" s="12"/>
    </row>
    <row r="282" spans="1:26">
      <c r="M282" s="273"/>
      <c r="N282" s="235"/>
      <c r="O282" s="236"/>
      <c r="P282" s="237"/>
      <c r="Q282" s="238"/>
      <c r="R282" s="239"/>
      <c r="S282" s="240"/>
      <c r="T282" s="241"/>
      <c r="U282" s="234"/>
      <c r="V282" s="240"/>
      <c r="W282" s="240"/>
      <c r="X282" s="240"/>
      <c r="Y282" s="240"/>
      <c r="Z282" s="12"/>
    </row>
    <row r="283" spans="1:26">
      <c r="M283" s="273"/>
      <c r="N283" s="235"/>
      <c r="O283" s="236"/>
      <c r="P283" s="237"/>
      <c r="Q283" s="238"/>
      <c r="R283" s="239"/>
      <c r="S283" s="240"/>
      <c r="T283" s="241"/>
      <c r="U283" s="234"/>
      <c r="V283" s="240"/>
      <c r="W283" s="240"/>
      <c r="X283" s="240"/>
      <c r="Y283" s="240"/>
      <c r="Z283" s="12"/>
    </row>
    <row r="284" spans="1:26">
      <c r="M284" s="273"/>
      <c r="N284" s="235"/>
      <c r="O284" s="236"/>
      <c r="P284" s="237"/>
      <c r="Q284" s="238"/>
      <c r="R284" s="239"/>
      <c r="S284" s="240"/>
      <c r="T284" s="241"/>
      <c r="U284" s="234"/>
      <c r="V284" s="240"/>
      <c r="W284" s="240"/>
      <c r="X284" s="240"/>
      <c r="Y284" s="240"/>
      <c r="Z284" s="12"/>
    </row>
    <row r="285" spans="1:26">
      <c r="M285" s="273"/>
      <c r="N285" s="235"/>
      <c r="O285" s="236"/>
      <c r="P285" s="237"/>
      <c r="Q285" s="238"/>
      <c r="R285" s="239"/>
      <c r="S285" s="240"/>
      <c r="T285" s="241"/>
      <c r="U285" s="234"/>
      <c r="V285" s="240"/>
      <c r="W285" s="240"/>
      <c r="X285" s="240"/>
      <c r="Y285" s="240"/>
      <c r="Z285" s="12"/>
    </row>
    <row r="286" spans="1:26">
      <c r="M286" s="273"/>
      <c r="N286" s="235"/>
      <c r="O286" s="236"/>
      <c r="P286" s="237"/>
      <c r="Q286" s="238"/>
      <c r="R286" s="239"/>
      <c r="S286" s="240"/>
      <c r="T286" s="241"/>
      <c r="U286" s="234"/>
      <c r="V286" s="240"/>
      <c r="W286" s="240"/>
      <c r="X286" s="240"/>
      <c r="Y286" s="240"/>
      <c r="Z286" s="12"/>
    </row>
    <row r="287" spans="1:26">
      <c r="M287" s="273"/>
      <c r="N287" s="235"/>
      <c r="O287" s="236"/>
      <c r="P287" s="237"/>
      <c r="Q287" s="238"/>
      <c r="R287" s="239"/>
      <c r="S287" s="240"/>
      <c r="T287" s="241"/>
      <c r="U287" s="234"/>
      <c r="V287" s="240"/>
      <c r="W287" s="240"/>
      <c r="X287" s="240"/>
      <c r="Y287" s="240"/>
      <c r="Z287" s="12"/>
    </row>
    <row r="288" spans="1:26">
      <c r="M288" s="273"/>
      <c r="N288" s="235"/>
      <c r="O288" s="236"/>
      <c r="P288" s="237"/>
      <c r="Q288" s="238"/>
      <c r="R288" s="239"/>
      <c r="S288" s="240"/>
      <c r="T288" s="241"/>
      <c r="U288" s="234"/>
      <c r="V288" s="240"/>
      <c r="W288" s="240"/>
      <c r="X288" s="240"/>
      <c r="Y288" s="240"/>
      <c r="Z288" s="12"/>
    </row>
    <row r="289" spans="13:26">
      <c r="M289" s="273"/>
      <c r="N289" s="235"/>
      <c r="O289" s="236"/>
      <c r="P289" s="237"/>
      <c r="Q289" s="238"/>
      <c r="R289" s="239"/>
      <c r="S289" s="240"/>
      <c r="T289" s="241"/>
      <c r="U289" s="234"/>
      <c r="V289" s="240"/>
      <c r="W289" s="240"/>
      <c r="X289" s="240"/>
      <c r="Y289" s="240"/>
      <c r="Z289" s="12"/>
    </row>
    <row r="290" spans="13:26">
      <c r="M290" s="273"/>
      <c r="N290" s="235"/>
      <c r="O290" s="236"/>
      <c r="P290" s="237"/>
      <c r="Q290" s="238"/>
      <c r="R290" s="239"/>
      <c r="S290" s="240"/>
      <c r="T290" s="241"/>
      <c r="U290" s="234"/>
      <c r="V290" s="240"/>
      <c r="W290" s="240"/>
      <c r="X290" s="240"/>
      <c r="Y290" s="240"/>
      <c r="Z290" s="12"/>
    </row>
    <row r="291" spans="13:26">
      <c r="M291" s="273"/>
      <c r="N291" s="235"/>
      <c r="O291" s="236"/>
      <c r="P291" s="237"/>
      <c r="Q291" s="238"/>
      <c r="R291" s="239"/>
      <c r="S291" s="240"/>
      <c r="T291" s="241"/>
      <c r="U291" s="234"/>
      <c r="V291" s="240"/>
      <c r="W291" s="240"/>
      <c r="X291" s="240"/>
      <c r="Y291" s="240"/>
      <c r="Z291" s="12"/>
    </row>
    <row r="292" spans="13:26">
      <c r="M292" s="273"/>
      <c r="N292" s="235"/>
      <c r="O292" s="236"/>
      <c r="P292" s="237"/>
      <c r="Q292" s="238"/>
      <c r="R292" s="239"/>
      <c r="S292" s="240"/>
      <c r="T292" s="241"/>
      <c r="U292" s="234"/>
      <c r="V292" s="240"/>
      <c r="W292" s="240"/>
      <c r="X292" s="240"/>
      <c r="Y292" s="240"/>
      <c r="Z292" s="12"/>
    </row>
    <row r="293" spans="13:26">
      <c r="M293" s="273"/>
      <c r="N293" s="235"/>
      <c r="O293" s="236"/>
      <c r="P293" s="237"/>
      <c r="Q293" s="238"/>
      <c r="R293" s="239"/>
      <c r="S293" s="240"/>
      <c r="T293" s="241"/>
      <c r="U293" s="234"/>
      <c r="V293" s="240"/>
      <c r="W293" s="240"/>
      <c r="X293" s="240"/>
      <c r="Y293" s="240"/>
      <c r="Z293" s="12"/>
    </row>
    <row r="294" spans="13:26">
      <c r="M294" s="273"/>
      <c r="N294" s="235"/>
      <c r="O294" s="236"/>
      <c r="P294" s="237"/>
      <c r="Q294" s="238"/>
      <c r="R294" s="239"/>
      <c r="S294" s="240"/>
      <c r="T294" s="241"/>
      <c r="U294" s="234"/>
      <c r="V294" s="240"/>
      <c r="W294" s="240"/>
      <c r="X294" s="240"/>
      <c r="Y294" s="240"/>
      <c r="Z294" s="12"/>
    </row>
    <row r="295" spans="13:26">
      <c r="M295" s="273"/>
      <c r="N295" s="235"/>
      <c r="O295" s="236"/>
      <c r="P295" s="237"/>
      <c r="Q295" s="238"/>
      <c r="R295" s="239"/>
      <c r="S295" s="240"/>
      <c r="T295" s="241"/>
      <c r="U295" s="234"/>
      <c r="V295" s="240"/>
      <c r="W295" s="240"/>
      <c r="X295" s="240"/>
      <c r="Y295" s="240"/>
      <c r="Z295" s="12"/>
    </row>
    <row r="296" spans="13:26">
      <c r="M296" s="273"/>
      <c r="N296" s="235"/>
      <c r="O296" s="236"/>
      <c r="P296" s="237"/>
      <c r="Q296" s="238"/>
      <c r="R296" s="239"/>
      <c r="S296" s="240"/>
      <c r="T296" s="241"/>
      <c r="U296" s="234"/>
      <c r="V296" s="240"/>
      <c r="W296" s="240"/>
      <c r="X296" s="240"/>
      <c r="Y296" s="240"/>
      <c r="Z296" s="12"/>
    </row>
    <row r="297" spans="13:26">
      <c r="M297" s="273"/>
      <c r="N297" s="235"/>
      <c r="O297" s="236"/>
      <c r="P297" s="237"/>
      <c r="Q297" s="238"/>
      <c r="R297" s="239"/>
      <c r="S297" s="240"/>
      <c r="T297" s="241"/>
      <c r="U297" s="234"/>
      <c r="V297" s="240"/>
      <c r="W297" s="240"/>
      <c r="X297" s="240"/>
      <c r="Y297" s="240"/>
      <c r="Z297" s="12"/>
    </row>
    <row r="298" spans="13:26">
      <c r="M298" s="273"/>
      <c r="N298" s="235"/>
      <c r="O298" s="236"/>
      <c r="P298" s="237"/>
      <c r="Q298" s="238"/>
      <c r="R298" s="239"/>
      <c r="S298" s="240"/>
      <c r="T298" s="241"/>
      <c r="U298" s="234"/>
      <c r="V298" s="240"/>
      <c r="W298" s="240"/>
      <c r="X298" s="240"/>
      <c r="Y298" s="240"/>
      <c r="Z298" s="12"/>
    </row>
    <row r="299" spans="13:26">
      <c r="M299" s="273"/>
      <c r="N299" s="235"/>
      <c r="O299" s="236"/>
      <c r="P299" s="237"/>
      <c r="Q299" s="238"/>
      <c r="R299" s="239"/>
      <c r="S299" s="240"/>
      <c r="T299" s="241"/>
      <c r="U299" s="234"/>
      <c r="V299" s="240"/>
      <c r="W299" s="240"/>
      <c r="X299" s="240"/>
      <c r="Y299" s="240"/>
      <c r="Z299" s="12"/>
    </row>
    <row r="300" spans="13:26">
      <c r="M300" s="273"/>
      <c r="N300" s="235"/>
      <c r="O300" s="236"/>
      <c r="P300" s="237"/>
      <c r="Q300" s="238"/>
      <c r="R300" s="239"/>
      <c r="S300" s="240"/>
      <c r="T300" s="241"/>
      <c r="U300" s="234"/>
      <c r="V300" s="240"/>
      <c r="W300" s="240"/>
      <c r="X300" s="240"/>
      <c r="Y300" s="240"/>
      <c r="Z300" s="12"/>
    </row>
    <row r="301" spans="13:26">
      <c r="M301" s="273"/>
      <c r="N301" s="235"/>
      <c r="O301" s="236"/>
      <c r="P301" s="237"/>
      <c r="Q301" s="238"/>
      <c r="R301" s="239"/>
      <c r="S301" s="240"/>
      <c r="T301" s="241"/>
      <c r="U301" s="234"/>
      <c r="V301" s="240"/>
      <c r="W301" s="240"/>
      <c r="X301" s="240"/>
      <c r="Y301" s="240"/>
      <c r="Z301" s="12"/>
    </row>
    <row r="302" spans="13:26">
      <c r="M302" s="273"/>
      <c r="N302" s="235"/>
      <c r="O302" s="236"/>
      <c r="P302" s="237"/>
      <c r="Q302" s="238"/>
      <c r="R302" s="239"/>
      <c r="S302" s="240"/>
      <c r="T302" s="241"/>
      <c r="U302" s="234"/>
      <c r="V302" s="240"/>
      <c r="W302" s="240"/>
      <c r="X302" s="240"/>
      <c r="Y302" s="240"/>
      <c r="Z302" s="12"/>
    </row>
    <row r="303" spans="13:26">
      <c r="M303" s="273"/>
      <c r="N303" s="235"/>
      <c r="O303" s="236"/>
      <c r="P303" s="237"/>
      <c r="Q303" s="238"/>
      <c r="R303" s="239"/>
      <c r="S303" s="240"/>
      <c r="T303" s="241"/>
      <c r="U303" s="234"/>
      <c r="V303" s="240"/>
      <c r="W303" s="240"/>
      <c r="X303" s="240"/>
      <c r="Y303" s="240"/>
      <c r="Z303" s="12"/>
    </row>
    <row r="304" spans="13:26">
      <c r="M304" s="273"/>
      <c r="N304" s="235"/>
      <c r="O304" s="236"/>
      <c r="P304" s="237"/>
      <c r="Q304" s="238"/>
      <c r="R304" s="239"/>
      <c r="S304" s="240"/>
      <c r="T304" s="241"/>
      <c r="U304" s="234"/>
      <c r="V304" s="240"/>
      <c r="W304" s="240"/>
      <c r="X304" s="240"/>
      <c r="Y304" s="240"/>
      <c r="Z304" s="12"/>
    </row>
    <row r="305" spans="13:26">
      <c r="M305" s="273"/>
      <c r="N305" s="235"/>
      <c r="O305" s="236"/>
      <c r="P305" s="237"/>
      <c r="Q305" s="238"/>
      <c r="R305" s="239"/>
      <c r="S305" s="240"/>
      <c r="T305" s="241"/>
      <c r="U305" s="234"/>
      <c r="V305" s="240"/>
      <c r="W305" s="240"/>
      <c r="X305" s="240"/>
      <c r="Y305" s="240"/>
      <c r="Z305" s="12"/>
    </row>
    <row r="306" spans="13:26">
      <c r="M306" s="273"/>
      <c r="N306" s="235"/>
      <c r="O306" s="236"/>
      <c r="P306" s="237"/>
      <c r="Q306" s="238"/>
      <c r="R306" s="239"/>
      <c r="S306" s="240"/>
      <c r="T306" s="241"/>
      <c r="U306" s="234"/>
      <c r="V306" s="240"/>
      <c r="W306" s="240"/>
      <c r="X306" s="240"/>
      <c r="Y306" s="240"/>
      <c r="Z306" s="12"/>
    </row>
    <row r="307" spans="13:26">
      <c r="M307" s="273"/>
      <c r="N307" s="235"/>
      <c r="O307" s="236"/>
      <c r="P307" s="237"/>
      <c r="Q307" s="238"/>
      <c r="R307" s="239"/>
      <c r="S307" s="240"/>
      <c r="T307" s="241"/>
      <c r="U307" s="234"/>
      <c r="V307" s="240"/>
      <c r="W307" s="240"/>
      <c r="X307" s="240"/>
      <c r="Y307" s="240"/>
      <c r="Z307" s="12"/>
    </row>
    <row r="308" spans="13:26">
      <c r="M308" s="273"/>
      <c r="N308" s="235"/>
      <c r="O308" s="236"/>
      <c r="P308" s="237"/>
      <c r="Q308" s="238"/>
      <c r="R308" s="239"/>
      <c r="S308" s="240"/>
      <c r="T308" s="241"/>
      <c r="U308" s="234"/>
      <c r="V308" s="240"/>
      <c r="W308" s="240"/>
      <c r="X308" s="240"/>
      <c r="Y308" s="240"/>
      <c r="Z308" s="12"/>
    </row>
    <row r="309" spans="13:26">
      <c r="M309" s="273"/>
      <c r="N309" s="235"/>
      <c r="O309" s="236"/>
      <c r="P309" s="237"/>
      <c r="Q309" s="238"/>
      <c r="R309" s="239"/>
      <c r="S309" s="240"/>
      <c r="T309" s="241"/>
      <c r="U309" s="234"/>
      <c r="V309" s="240"/>
      <c r="W309" s="240"/>
      <c r="X309" s="240"/>
      <c r="Y309" s="240"/>
      <c r="Z309" s="12"/>
    </row>
    <row r="310" spans="13:26">
      <c r="M310" s="273"/>
      <c r="N310" s="235"/>
      <c r="O310" s="236"/>
      <c r="P310" s="237"/>
      <c r="Q310" s="238"/>
      <c r="R310" s="239"/>
      <c r="S310" s="240"/>
      <c r="T310" s="241"/>
      <c r="U310" s="234"/>
      <c r="V310" s="240"/>
      <c r="W310" s="240"/>
      <c r="X310" s="240"/>
      <c r="Y310" s="240"/>
      <c r="Z310" s="12"/>
    </row>
    <row r="311" spans="13:26">
      <c r="M311" s="273"/>
      <c r="N311" s="235"/>
      <c r="O311" s="236"/>
      <c r="P311" s="237"/>
      <c r="Q311" s="238"/>
      <c r="R311" s="239"/>
      <c r="S311" s="240"/>
      <c r="T311" s="241"/>
      <c r="U311" s="234"/>
      <c r="V311" s="240"/>
      <c r="W311" s="240"/>
      <c r="X311" s="240"/>
      <c r="Y311" s="240"/>
      <c r="Z311" s="12"/>
    </row>
    <row r="312" spans="13:26">
      <c r="M312" s="273"/>
      <c r="N312" s="235"/>
      <c r="O312" s="236"/>
      <c r="P312" s="237"/>
      <c r="Q312" s="238"/>
      <c r="R312" s="239"/>
      <c r="S312" s="240"/>
      <c r="T312" s="241"/>
      <c r="U312" s="234"/>
      <c r="V312" s="240"/>
      <c r="W312" s="240"/>
      <c r="X312" s="240"/>
      <c r="Y312" s="240"/>
      <c r="Z312" s="12"/>
    </row>
    <row r="313" spans="13:26">
      <c r="M313" s="273"/>
      <c r="N313" s="235"/>
      <c r="O313" s="236"/>
      <c r="P313" s="237"/>
      <c r="Q313" s="238"/>
      <c r="R313" s="239"/>
      <c r="S313" s="240"/>
      <c r="T313" s="241"/>
      <c r="U313" s="234"/>
      <c r="V313" s="240"/>
      <c r="W313" s="240"/>
      <c r="X313" s="240"/>
      <c r="Y313" s="240"/>
      <c r="Z313" s="12"/>
    </row>
    <row r="314" spans="13:26">
      <c r="M314" s="273"/>
      <c r="N314" s="235"/>
      <c r="O314" s="236"/>
      <c r="P314" s="237"/>
      <c r="Q314" s="238"/>
      <c r="R314" s="239"/>
      <c r="S314" s="240"/>
      <c r="T314" s="241"/>
      <c r="U314" s="234"/>
      <c r="V314" s="240"/>
      <c r="W314" s="240"/>
      <c r="X314" s="240"/>
      <c r="Y314" s="240"/>
      <c r="Z314" s="12"/>
    </row>
    <row r="315" spans="13:26">
      <c r="M315" s="273"/>
      <c r="N315" s="235"/>
      <c r="O315" s="236"/>
      <c r="P315" s="237"/>
      <c r="Q315" s="238"/>
      <c r="R315" s="239"/>
      <c r="S315" s="240"/>
      <c r="T315" s="241"/>
      <c r="U315" s="234"/>
      <c r="V315" s="240"/>
      <c r="W315" s="240"/>
      <c r="X315" s="240"/>
      <c r="Y315" s="240"/>
      <c r="Z315" s="12"/>
    </row>
    <row r="316" spans="13:26">
      <c r="M316" s="273"/>
      <c r="N316" s="235"/>
      <c r="O316" s="236"/>
      <c r="P316" s="237"/>
      <c r="Q316" s="238"/>
      <c r="R316" s="239"/>
      <c r="S316" s="240"/>
      <c r="T316" s="241"/>
      <c r="U316" s="234"/>
      <c r="V316" s="240"/>
      <c r="W316" s="240"/>
      <c r="X316" s="240"/>
      <c r="Y316" s="240"/>
      <c r="Z316" s="12"/>
    </row>
    <row r="317" spans="13:26">
      <c r="M317" s="273"/>
      <c r="N317" s="235"/>
      <c r="O317" s="236"/>
      <c r="P317" s="237"/>
      <c r="Q317" s="238"/>
      <c r="R317" s="239"/>
      <c r="S317" s="240"/>
      <c r="T317" s="241"/>
      <c r="U317" s="234"/>
      <c r="V317" s="240"/>
      <c r="W317" s="240"/>
      <c r="X317" s="240"/>
      <c r="Y317" s="240"/>
      <c r="Z317" s="12"/>
    </row>
    <row r="318" spans="13:26">
      <c r="M318" s="273"/>
      <c r="N318" s="235"/>
      <c r="O318" s="236"/>
      <c r="P318" s="237"/>
      <c r="Q318" s="238"/>
      <c r="R318" s="239"/>
      <c r="S318" s="240"/>
      <c r="T318" s="241"/>
      <c r="U318" s="234"/>
      <c r="V318" s="240"/>
      <c r="W318" s="240"/>
      <c r="X318" s="240"/>
      <c r="Y318" s="240"/>
      <c r="Z318" s="12"/>
    </row>
    <row r="319" spans="13:26">
      <c r="M319" s="273"/>
      <c r="N319" s="235"/>
      <c r="O319" s="236"/>
      <c r="P319" s="237"/>
      <c r="Q319" s="238"/>
      <c r="R319" s="239"/>
      <c r="S319" s="240"/>
      <c r="T319" s="241"/>
      <c r="U319" s="234"/>
      <c r="V319" s="240"/>
      <c r="W319" s="240"/>
      <c r="X319" s="240"/>
      <c r="Y319" s="240"/>
      <c r="Z319" s="12"/>
    </row>
    <row r="320" spans="13:26">
      <c r="M320" s="273"/>
      <c r="N320" s="235"/>
      <c r="O320" s="236"/>
      <c r="P320" s="237"/>
      <c r="Q320" s="238"/>
      <c r="R320" s="239"/>
      <c r="S320" s="240"/>
      <c r="T320" s="241"/>
      <c r="U320" s="234"/>
      <c r="V320" s="240"/>
      <c r="W320" s="240"/>
      <c r="X320" s="240"/>
      <c r="Y320" s="240"/>
      <c r="Z320" s="12"/>
    </row>
    <row r="321" spans="13:26">
      <c r="M321" s="273"/>
      <c r="N321" s="235"/>
      <c r="O321" s="236"/>
      <c r="P321" s="237"/>
      <c r="Q321" s="238"/>
      <c r="R321" s="239"/>
      <c r="S321" s="240"/>
      <c r="T321" s="241"/>
      <c r="U321" s="234"/>
      <c r="V321" s="240"/>
      <c r="W321" s="240"/>
      <c r="X321" s="240"/>
      <c r="Y321" s="240"/>
      <c r="Z321" s="12"/>
    </row>
    <row r="322" spans="13:26">
      <c r="M322" s="273"/>
      <c r="N322" s="235"/>
      <c r="O322" s="236"/>
      <c r="P322" s="237"/>
      <c r="Q322" s="238"/>
      <c r="R322" s="239"/>
      <c r="S322" s="240"/>
      <c r="T322" s="241"/>
      <c r="U322" s="234"/>
      <c r="V322" s="240"/>
      <c r="W322" s="240"/>
      <c r="X322" s="240"/>
      <c r="Y322" s="240"/>
      <c r="Z322" s="12"/>
    </row>
    <row r="323" spans="13:26">
      <c r="M323" s="273"/>
      <c r="N323" s="235"/>
      <c r="O323" s="236"/>
      <c r="P323" s="237"/>
      <c r="Q323" s="238"/>
      <c r="R323" s="239"/>
      <c r="S323" s="240"/>
      <c r="T323" s="241"/>
      <c r="U323" s="234"/>
      <c r="V323" s="240"/>
      <c r="W323" s="240"/>
      <c r="X323" s="240"/>
      <c r="Y323" s="240"/>
      <c r="Z323" s="12"/>
    </row>
    <row r="324" spans="13:26">
      <c r="M324" s="273"/>
      <c r="N324" s="235"/>
      <c r="O324" s="236"/>
      <c r="P324" s="237"/>
      <c r="Q324" s="238"/>
      <c r="R324" s="239"/>
      <c r="S324" s="240"/>
      <c r="T324" s="241"/>
      <c r="U324" s="234"/>
      <c r="V324" s="240"/>
      <c r="W324" s="240"/>
      <c r="X324" s="240"/>
      <c r="Y324" s="240"/>
      <c r="Z324" s="12"/>
    </row>
    <row r="325" spans="13:26">
      <c r="M325" s="273"/>
      <c r="N325" s="235"/>
      <c r="O325" s="236"/>
      <c r="P325" s="237"/>
      <c r="Q325" s="238"/>
      <c r="R325" s="239"/>
      <c r="S325" s="240"/>
      <c r="T325" s="241"/>
      <c r="U325" s="234"/>
      <c r="V325" s="240"/>
      <c r="W325" s="240"/>
      <c r="X325" s="240"/>
      <c r="Y325" s="240"/>
      <c r="Z325" s="12"/>
    </row>
    <row r="326" spans="13:26">
      <c r="M326" s="273"/>
      <c r="N326" s="235"/>
      <c r="O326" s="236"/>
      <c r="P326" s="237"/>
      <c r="Q326" s="238"/>
      <c r="R326" s="239"/>
      <c r="S326" s="240"/>
      <c r="T326" s="241"/>
      <c r="U326" s="234"/>
      <c r="V326" s="240"/>
      <c r="W326" s="240"/>
      <c r="X326" s="240"/>
      <c r="Y326" s="240"/>
      <c r="Z326" s="12"/>
    </row>
    <row r="327" spans="13:26">
      <c r="M327" s="273"/>
      <c r="N327" s="235"/>
      <c r="O327" s="236"/>
      <c r="P327" s="237"/>
      <c r="Q327" s="238"/>
      <c r="R327" s="239"/>
      <c r="S327" s="240"/>
      <c r="T327" s="241"/>
      <c r="U327" s="234"/>
      <c r="V327" s="240"/>
      <c r="W327" s="240"/>
      <c r="X327" s="240"/>
      <c r="Y327" s="240"/>
      <c r="Z327" s="12"/>
    </row>
    <row r="328" spans="13:26">
      <c r="M328" s="273"/>
      <c r="N328" s="235"/>
      <c r="O328" s="236"/>
      <c r="P328" s="237"/>
      <c r="Q328" s="238"/>
      <c r="R328" s="239"/>
      <c r="S328" s="240"/>
      <c r="T328" s="241"/>
      <c r="U328" s="234"/>
      <c r="V328" s="240"/>
      <c r="W328" s="240"/>
      <c r="X328" s="240"/>
      <c r="Y328" s="240"/>
      <c r="Z328" s="12"/>
    </row>
    <row r="329" spans="13:26">
      <c r="M329" s="273"/>
      <c r="N329" s="235"/>
      <c r="O329" s="236"/>
      <c r="P329" s="237"/>
      <c r="Q329" s="238"/>
      <c r="R329" s="239"/>
      <c r="S329" s="240"/>
      <c r="T329" s="241"/>
      <c r="U329" s="234"/>
      <c r="V329" s="240"/>
      <c r="W329" s="240"/>
      <c r="X329" s="240"/>
      <c r="Y329" s="240"/>
      <c r="Z329" s="12"/>
    </row>
    <row r="330" spans="13:26">
      <c r="M330" s="273"/>
      <c r="N330" s="235"/>
      <c r="O330" s="236"/>
      <c r="P330" s="237"/>
      <c r="Q330" s="238"/>
      <c r="R330" s="239"/>
      <c r="S330" s="240"/>
      <c r="T330" s="241"/>
      <c r="U330" s="234"/>
      <c r="V330" s="240"/>
      <c r="W330" s="240"/>
      <c r="X330" s="240"/>
      <c r="Y330" s="240"/>
      <c r="Z330" s="12"/>
    </row>
    <row r="331" spans="13:26">
      <c r="M331" s="273"/>
      <c r="N331" s="235"/>
      <c r="O331" s="236"/>
      <c r="P331" s="237"/>
      <c r="Q331" s="238"/>
      <c r="R331" s="239"/>
      <c r="S331" s="240"/>
      <c r="T331" s="241"/>
      <c r="U331" s="234"/>
      <c r="V331" s="240"/>
      <c r="W331" s="240"/>
      <c r="X331" s="240"/>
      <c r="Y331" s="240"/>
      <c r="Z331" s="12"/>
    </row>
    <row r="332" spans="13:26">
      <c r="M332" s="273"/>
      <c r="N332" s="235"/>
      <c r="O332" s="236"/>
      <c r="P332" s="237"/>
      <c r="Q332" s="238"/>
      <c r="R332" s="239"/>
      <c r="S332" s="240"/>
      <c r="T332" s="241"/>
      <c r="U332" s="234"/>
      <c r="V332" s="240"/>
      <c r="W332" s="240"/>
      <c r="X332" s="240"/>
      <c r="Y332" s="240"/>
      <c r="Z332" s="12"/>
    </row>
    <row r="333" spans="13:26">
      <c r="M333" s="273"/>
      <c r="N333" s="235"/>
      <c r="O333" s="236"/>
      <c r="P333" s="237"/>
      <c r="Q333" s="238"/>
      <c r="R333" s="239"/>
      <c r="S333" s="240"/>
      <c r="T333" s="241"/>
      <c r="U333" s="234"/>
      <c r="V333" s="240"/>
      <c r="W333" s="240"/>
      <c r="X333" s="240"/>
      <c r="Y333" s="240"/>
      <c r="Z333" s="12"/>
    </row>
    <row r="334" spans="13:26">
      <c r="M334" s="273"/>
      <c r="N334" s="235"/>
      <c r="O334" s="236"/>
      <c r="P334" s="237"/>
      <c r="Q334" s="238"/>
      <c r="R334" s="239"/>
      <c r="S334" s="240"/>
      <c r="T334" s="241"/>
      <c r="U334" s="234"/>
      <c r="V334" s="240"/>
      <c r="W334" s="240"/>
      <c r="X334" s="240"/>
      <c r="Y334" s="240"/>
      <c r="Z334" s="12"/>
    </row>
    <row r="335" spans="13:26">
      <c r="M335" s="273"/>
      <c r="N335" s="235"/>
      <c r="O335" s="236"/>
      <c r="P335" s="237"/>
      <c r="Q335" s="238"/>
      <c r="R335" s="239"/>
      <c r="S335" s="240"/>
      <c r="T335" s="241"/>
      <c r="U335" s="234"/>
      <c r="V335" s="240"/>
      <c r="W335" s="240"/>
      <c r="X335" s="240"/>
      <c r="Y335" s="240"/>
      <c r="Z335" s="12"/>
    </row>
    <row r="336" spans="13:26">
      <c r="M336" s="273"/>
      <c r="N336" s="235"/>
      <c r="O336" s="236"/>
      <c r="P336" s="237"/>
      <c r="Q336" s="238"/>
      <c r="R336" s="239"/>
      <c r="S336" s="240"/>
      <c r="T336" s="241"/>
      <c r="U336" s="234"/>
      <c r="V336" s="240"/>
      <c r="W336" s="240"/>
      <c r="X336" s="240"/>
      <c r="Y336" s="240"/>
      <c r="Z336" s="12"/>
    </row>
    <row r="337" spans="13:26">
      <c r="M337" s="273"/>
      <c r="N337" s="235"/>
      <c r="O337" s="236"/>
      <c r="P337" s="237"/>
      <c r="Q337" s="238"/>
      <c r="R337" s="239"/>
      <c r="S337" s="240"/>
      <c r="T337" s="241"/>
      <c r="U337" s="234"/>
      <c r="V337" s="240"/>
      <c r="W337" s="240"/>
      <c r="X337" s="240"/>
      <c r="Y337" s="240"/>
      <c r="Z337" s="12"/>
    </row>
    <row r="338" spans="13:26">
      <c r="M338" s="273"/>
      <c r="N338" s="235"/>
      <c r="O338" s="236"/>
      <c r="P338" s="237"/>
      <c r="Q338" s="238"/>
      <c r="R338" s="239"/>
      <c r="S338" s="240"/>
      <c r="T338" s="241"/>
      <c r="U338" s="234"/>
      <c r="V338" s="240"/>
      <c r="W338" s="240"/>
      <c r="X338" s="240"/>
      <c r="Y338" s="240"/>
      <c r="Z338" s="12"/>
    </row>
    <row r="339" spans="13:26">
      <c r="M339" s="273"/>
      <c r="N339" s="235"/>
      <c r="O339" s="236"/>
      <c r="P339" s="237"/>
      <c r="Q339" s="238"/>
      <c r="R339" s="239"/>
      <c r="S339" s="240"/>
      <c r="T339" s="241"/>
      <c r="U339" s="234"/>
      <c r="V339" s="240"/>
      <c r="W339" s="240"/>
      <c r="X339" s="240"/>
      <c r="Y339" s="240"/>
      <c r="Z339" s="12"/>
    </row>
    <row r="340" spans="13:26">
      <c r="M340" s="273"/>
      <c r="N340" s="235"/>
      <c r="O340" s="236"/>
      <c r="P340" s="237"/>
      <c r="Q340" s="238"/>
      <c r="R340" s="239"/>
      <c r="S340" s="240"/>
      <c r="T340" s="241"/>
      <c r="U340" s="234"/>
      <c r="V340" s="240"/>
      <c r="W340" s="240"/>
      <c r="X340" s="240"/>
      <c r="Y340" s="240"/>
      <c r="Z340" s="12"/>
    </row>
    <row r="341" spans="13:26">
      <c r="M341" s="273"/>
      <c r="N341" s="235"/>
      <c r="O341" s="236"/>
      <c r="P341" s="237"/>
      <c r="Q341" s="238"/>
      <c r="R341" s="239"/>
      <c r="S341" s="240"/>
      <c r="T341" s="241"/>
      <c r="U341" s="234"/>
      <c r="V341" s="240"/>
      <c r="W341" s="240"/>
      <c r="X341" s="240"/>
      <c r="Y341" s="240"/>
      <c r="Z341" s="12"/>
    </row>
    <row r="342" spans="13:26">
      <c r="M342" s="273"/>
      <c r="N342" s="235"/>
      <c r="O342" s="236"/>
      <c r="P342" s="237"/>
      <c r="Q342" s="238"/>
      <c r="R342" s="239"/>
      <c r="S342" s="240"/>
      <c r="T342" s="241"/>
      <c r="U342" s="234"/>
      <c r="V342" s="240"/>
      <c r="W342" s="240"/>
      <c r="X342" s="240"/>
      <c r="Y342" s="240"/>
      <c r="Z342" s="12"/>
    </row>
    <row r="343" spans="13:26">
      <c r="M343" s="273"/>
      <c r="N343" s="235"/>
      <c r="O343" s="236"/>
      <c r="P343" s="237"/>
      <c r="Q343" s="238"/>
      <c r="R343" s="239"/>
      <c r="S343" s="240"/>
      <c r="T343" s="241"/>
      <c r="U343" s="234"/>
      <c r="V343" s="240"/>
      <c r="W343" s="240"/>
      <c r="X343" s="240"/>
      <c r="Y343" s="240"/>
      <c r="Z343" s="12"/>
    </row>
    <row r="344" spans="13:26">
      <c r="M344" s="273"/>
      <c r="N344" s="235"/>
      <c r="O344" s="236"/>
      <c r="P344" s="237"/>
      <c r="Q344" s="238"/>
      <c r="R344" s="239"/>
      <c r="S344" s="240"/>
      <c r="T344" s="241"/>
      <c r="U344" s="234"/>
      <c r="V344" s="240"/>
      <c r="W344" s="240"/>
      <c r="X344" s="240"/>
      <c r="Y344" s="240"/>
      <c r="Z344" s="12"/>
    </row>
    <row r="345" spans="13:26">
      <c r="M345" s="273"/>
      <c r="N345" s="235"/>
      <c r="O345" s="236"/>
      <c r="P345" s="237"/>
      <c r="Q345" s="238"/>
      <c r="R345" s="239"/>
      <c r="S345" s="240"/>
      <c r="T345" s="241"/>
      <c r="U345" s="234"/>
      <c r="V345" s="240"/>
      <c r="W345" s="240"/>
      <c r="X345" s="240"/>
      <c r="Y345" s="240"/>
      <c r="Z345" s="12"/>
    </row>
    <row r="346" spans="13:26">
      <c r="M346" s="273"/>
      <c r="N346" s="235"/>
      <c r="O346" s="236"/>
      <c r="P346" s="237"/>
      <c r="Q346" s="238"/>
      <c r="R346" s="239"/>
      <c r="S346" s="240"/>
      <c r="T346" s="241"/>
      <c r="U346" s="234"/>
      <c r="V346" s="240"/>
      <c r="W346" s="240"/>
      <c r="X346" s="240"/>
      <c r="Y346" s="240"/>
      <c r="Z346" s="12"/>
    </row>
    <row r="347" spans="13:26">
      <c r="M347" s="273"/>
      <c r="N347" s="235"/>
      <c r="O347" s="236"/>
      <c r="P347" s="237"/>
      <c r="Q347" s="238"/>
      <c r="R347" s="239"/>
      <c r="S347" s="240"/>
      <c r="T347" s="241"/>
      <c r="U347" s="234"/>
      <c r="V347" s="240"/>
      <c r="W347" s="240"/>
      <c r="X347" s="240"/>
      <c r="Y347" s="240"/>
      <c r="Z347" s="12"/>
    </row>
    <row r="348" spans="13:26">
      <c r="M348" s="273"/>
      <c r="N348" s="235"/>
      <c r="O348" s="236"/>
      <c r="P348" s="237"/>
      <c r="Q348" s="238"/>
      <c r="R348" s="239"/>
      <c r="S348" s="240"/>
      <c r="T348" s="241"/>
      <c r="U348" s="234"/>
      <c r="V348" s="240"/>
      <c r="W348" s="240"/>
      <c r="X348" s="240"/>
      <c r="Y348" s="240"/>
      <c r="Z348" s="12"/>
    </row>
    <row r="349" spans="13:26">
      <c r="M349" s="273"/>
      <c r="N349" s="235"/>
      <c r="O349" s="236"/>
      <c r="P349" s="237"/>
      <c r="Q349" s="238"/>
      <c r="R349" s="239"/>
      <c r="S349" s="240"/>
      <c r="T349" s="241"/>
      <c r="U349" s="234"/>
      <c r="V349" s="240"/>
      <c r="W349" s="240"/>
      <c r="X349" s="240"/>
      <c r="Y349" s="240"/>
      <c r="Z349" s="12"/>
    </row>
    <row r="350" spans="13:26">
      <c r="M350" s="273"/>
      <c r="N350" s="235"/>
      <c r="O350" s="236"/>
      <c r="P350" s="237"/>
      <c r="Q350" s="238"/>
      <c r="R350" s="239"/>
      <c r="S350" s="240"/>
      <c r="T350" s="241"/>
      <c r="U350" s="234"/>
      <c r="V350" s="240"/>
      <c r="W350" s="240"/>
      <c r="X350" s="240"/>
      <c r="Y350" s="240"/>
      <c r="Z350" s="12"/>
    </row>
    <row r="351" spans="13:26">
      <c r="M351" s="273"/>
      <c r="N351" s="235"/>
      <c r="O351" s="236"/>
      <c r="P351" s="237"/>
      <c r="Q351" s="238"/>
      <c r="R351" s="239"/>
      <c r="S351" s="240"/>
      <c r="T351" s="241"/>
      <c r="U351" s="234"/>
      <c r="V351" s="240"/>
      <c r="W351" s="240"/>
      <c r="X351" s="240"/>
      <c r="Y351" s="240"/>
      <c r="Z351" s="12"/>
    </row>
    <row r="352" spans="13:26">
      <c r="M352" s="273"/>
      <c r="N352" s="235"/>
      <c r="O352" s="236"/>
      <c r="P352" s="237"/>
      <c r="Q352" s="238"/>
      <c r="R352" s="239"/>
      <c r="S352" s="240"/>
      <c r="T352" s="241"/>
      <c r="U352" s="234"/>
      <c r="V352" s="240"/>
      <c r="W352" s="240"/>
      <c r="X352" s="240"/>
      <c r="Y352" s="240"/>
      <c r="Z352" s="12"/>
    </row>
    <row r="353" spans="13:26">
      <c r="M353" s="273"/>
      <c r="N353" s="235"/>
      <c r="O353" s="236"/>
      <c r="P353" s="237"/>
      <c r="Q353" s="238"/>
      <c r="R353" s="239"/>
      <c r="S353" s="240"/>
      <c r="T353" s="241"/>
      <c r="U353" s="234"/>
      <c r="V353" s="240"/>
      <c r="W353" s="240"/>
      <c r="X353" s="240"/>
      <c r="Y353" s="240"/>
      <c r="Z353" s="12"/>
    </row>
    <row r="354" spans="13:26">
      <c r="M354" s="273"/>
      <c r="N354" s="235"/>
      <c r="O354" s="236"/>
      <c r="P354" s="237"/>
      <c r="Q354" s="238"/>
      <c r="R354" s="239"/>
      <c r="S354" s="240"/>
      <c r="T354" s="241"/>
      <c r="U354" s="234"/>
      <c r="V354" s="240"/>
      <c r="W354" s="240"/>
      <c r="X354" s="240"/>
      <c r="Y354" s="240"/>
      <c r="Z354" s="12"/>
    </row>
    <row r="355" spans="13:26">
      <c r="M355" s="273"/>
      <c r="N355" s="235"/>
      <c r="O355" s="236"/>
      <c r="P355" s="237"/>
      <c r="Q355" s="238"/>
      <c r="R355" s="239"/>
      <c r="S355" s="240"/>
      <c r="T355" s="241"/>
      <c r="U355" s="234"/>
      <c r="V355" s="240"/>
      <c r="W355" s="240"/>
      <c r="X355" s="240"/>
      <c r="Y355" s="240"/>
      <c r="Z355" s="12"/>
    </row>
    <row r="356" spans="13:26">
      <c r="M356" s="273"/>
      <c r="N356" s="235"/>
      <c r="O356" s="236"/>
      <c r="P356" s="237"/>
      <c r="Q356" s="238"/>
      <c r="R356" s="239"/>
      <c r="S356" s="240"/>
      <c r="T356" s="241"/>
      <c r="U356" s="234"/>
      <c r="V356" s="240"/>
      <c r="W356" s="240"/>
      <c r="X356" s="240"/>
      <c r="Y356" s="240"/>
      <c r="Z356" s="12"/>
    </row>
    <row r="357" spans="13:26">
      <c r="M357" s="273"/>
      <c r="N357" s="235"/>
      <c r="O357" s="236"/>
      <c r="P357" s="237"/>
      <c r="Q357" s="238"/>
      <c r="R357" s="239"/>
      <c r="S357" s="240"/>
      <c r="T357" s="241"/>
      <c r="U357" s="234"/>
      <c r="V357" s="240"/>
      <c r="W357" s="240"/>
      <c r="X357" s="240"/>
      <c r="Y357" s="240"/>
      <c r="Z357" s="12"/>
    </row>
    <row r="358" spans="13:26">
      <c r="M358" s="273"/>
      <c r="N358" s="235"/>
      <c r="O358" s="236"/>
      <c r="P358" s="237"/>
      <c r="Q358" s="238"/>
      <c r="R358" s="239"/>
      <c r="S358" s="240"/>
      <c r="T358" s="241"/>
      <c r="U358" s="234"/>
      <c r="V358" s="240"/>
      <c r="W358" s="240"/>
      <c r="X358" s="240"/>
      <c r="Y358" s="240"/>
      <c r="Z358" s="12"/>
    </row>
    <row r="359" spans="13:26">
      <c r="M359" s="273"/>
      <c r="N359" s="235"/>
      <c r="O359" s="236"/>
      <c r="P359" s="237"/>
      <c r="Q359" s="238"/>
      <c r="R359" s="239"/>
      <c r="S359" s="240"/>
      <c r="T359" s="241"/>
      <c r="U359" s="234"/>
      <c r="V359" s="240"/>
      <c r="W359" s="240"/>
      <c r="X359" s="240"/>
      <c r="Y359" s="240"/>
      <c r="Z359" s="12"/>
    </row>
    <row r="360" spans="13:26">
      <c r="M360" s="273"/>
      <c r="N360" s="235"/>
      <c r="O360" s="236"/>
      <c r="P360" s="237"/>
      <c r="Q360" s="238"/>
      <c r="R360" s="239"/>
      <c r="S360" s="240"/>
      <c r="T360" s="241"/>
      <c r="U360" s="234"/>
      <c r="V360" s="240"/>
      <c r="W360" s="240"/>
      <c r="X360" s="240"/>
      <c r="Y360" s="240"/>
      <c r="Z360" s="12"/>
    </row>
    <row r="361" spans="13:26">
      <c r="M361" s="273"/>
      <c r="N361" s="235"/>
      <c r="O361" s="236"/>
      <c r="P361" s="237"/>
      <c r="Q361" s="238"/>
      <c r="R361" s="239"/>
      <c r="S361" s="240"/>
      <c r="T361" s="241"/>
      <c r="U361" s="234"/>
      <c r="V361" s="240"/>
      <c r="W361" s="240"/>
      <c r="X361" s="240"/>
      <c r="Y361" s="240"/>
      <c r="Z361" s="12"/>
    </row>
    <row r="362" spans="13:26">
      <c r="M362" s="273"/>
      <c r="N362" s="235"/>
      <c r="O362" s="236"/>
      <c r="P362" s="237"/>
      <c r="Q362" s="238"/>
      <c r="R362" s="239"/>
      <c r="S362" s="240"/>
      <c r="T362" s="241"/>
      <c r="U362" s="234"/>
      <c r="V362" s="240"/>
      <c r="W362" s="240"/>
      <c r="X362" s="240"/>
      <c r="Y362" s="240"/>
      <c r="Z362" s="12"/>
    </row>
    <row r="363" spans="13:26">
      <c r="M363" s="273"/>
      <c r="N363" s="235"/>
      <c r="O363" s="236"/>
      <c r="P363" s="237"/>
      <c r="Q363" s="238"/>
      <c r="R363" s="239"/>
      <c r="S363" s="240"/>
      <c r="T363" s="241"/>
      <c r="U363" s="234"/>
      <c r="V363" s="240"/>
      <c r="W363" s="240"/>
      <c r="X363" s="240"/>
      <c r="Y363" s="240"/>
      <c r="Z363" s="12"/>
    </row>
    <row r="364" spans="13:26">
      <c r="M364" s="273"/>
      <c r="N364" s="235"/>
      <c r="O364" s="236"/>
      <c r="P364" s="237"/>
      <c r="Q364" s="238"/>
      <c r="R364" s="239"/>
      <c r="S364" s="240"/>
      <c r="T364" s="241"/>
      <c r="U364" s="234"/>
      <c r="V364" s="240"/>
      <c r="W364" s="240"/>
      <c r="X364" s="240"/>
      <c r="Y364" s="240"/>
      <c r="Z364" s="12"/>
    </row>
    <row r="365" spans="13:26">
      <c r="M365" s="273"/>
      <c r="N365" s="235"/>
      <c r="O365" s="236"/>
      <c r="P365" s="237"/>
      <c r="Q365" s="238"/>
      <c r="R365" s="239"/>
      <c r="S365" s="240"/>
      <c r="T365" s="241"/>
      <c r="U365" s="234"/>
      <c r="V365" s="240"/>
      <c r="W365" s="240"/>
      <c r="X365" s="240"/>
      <c r="Y365" s="240"/>
      <c r="Z365" s="12"/>
    </row>
    <row r="366" spans="13:26">
      <c r="M366" s="273"/>
      <c r="N366" s="235"/>
      <c r="O366" s="236"/>
      <c r="P366" s="237"/>
      <c r="Q366" s="238"/>
      <c r="R366" s="239"/>
      <c r="S366" s="240"/>
      <c r="T366" s="241"/>
      <c r="U366" s="234"/>
      <c r="V366" s="240"/>
      <c r="W366" s="240"/>
      <c r="X366" s="240"/>
      <c r="Y366" s="240"/>
      <c r="Z366" s="12"/>
    </row>
    <row r="367" spans="13:26">
      <c r="M367" s="273"/>
      <c r="N367" s="235"/>
      <c r="O367" s="236"/>
      <c r="P367" s="237"/>
      <c r="Q367" s="238"/>
      <c r="R367" s="239"/>
      <c r="S367" s="240"/>
      <c r="T367" s="241"/>
      <c r="U367" s="234"/>
      <c r="V367" s="240"/>
      <c r="W367" s="240"/>
      <c r="X367" s="240"/>
      <c r="Y367" s="240"/>
      <c r="Z367" s="12"/>
    </row>
    <row r="368" spans="13:26">
      <c r="M368" s="273"/>
      <c r="N368" s="235"/>
      <c r="O368" s="236"/>
      <c r="P368" s="237"/>
      <c r="Q368" s="238"/>
      <c r="R368" s="239"/>
      <c r="S368" s="240"/>
      <c r="T368" s="241"/>
      <c r="U368" s="234"/>
      <c r="V368" s="240"/>
      <c r="W368" s="240"/>
      <c r="X368" s="240"/>
      <c r="Y368" s="240"/>
      <c r="Z368" s="12"/>
    </row>
    <row r="369" spans="13:26">
      <c r="M369" s="273"/>
      <c r="N369" s="235"/>
      <c r="O369" s="236"/>
      <c r="P369" s="237"/>
      <c r="Q369" s="238"/>
      <c r="R369" s="239"/>
      <c r="S369" s="240"/>
      <c r="T369" s="241"/>
      <c r="U369" s="234"/>
      <c r="V369" s="240"/>
      <c r="W369" s="240"/>
      <c r="X369" s="240"/>
      <c r="Y369" s="240"/>
      <c r="Z369" s="12"/>
    </row>
    <row r="370" spans="13:26">
      <c r="M370" s="273"/>
      <c r="N370" s="235"/>
      <c r="O370" s="236"/>
      <c r="P370" s="237"/>
      <c r="Q370" s="238"/>
      <c r="R370" s="239"/>
      <c r="S370" s="240"/>
      <c r="T370" s="241"/>
      <c r="U370" s="234"/>
      <c r="V370" s="240"/>
      <c r="W370" s="240"/>
      <c r="X370" s="240"/>
      <c r="Y370" s="240"/>
      <c r="Z370" s="12"/>
    </row>
    <row r="371" spans="13:26">
      <c r="M371" s="273"/>
      <c r="N371" s="235"/>
      <c r="O371" s="236"/>
      <c r="P371" s="237"/>
      <c r="Q371" s="238"/>
      <c r="R371" s="239"/>
      <c r="S371" s="240"/>
      <c r="T371" s="241"/>
      <c r="U371" s="234"/>
      <c r="V371" s="240"/>
      <c r="W371" s="240"/>
      <c r="X371" s="240"/>
      <c r="Y371" s="240"/>
      <c r="Z371" s="12"/>
    </row>
    <row r="372" spans="13:26">
      <c r="M372" s="273"/>
      <c r="N372" s="235"/>
      <c r="O372" s="236"/>
      <c r="P372" s="237"/>
      <c r="Q372" s="238"/>
      <c r="R372" s="239"/>
      <c r="S372" s="240"/>
      <c r="T372" s="241"/>
      <c r="U372" s="234"/>
      <c r="V372" s="240"/>
      <c r="W372" s="240"/>
      <c r="X372" s="240"/>
      <c r="Y372" s="240"/>
      <c r="Z372" s="12"/>
    </row>
    <row r="373" spans="13:26">
      <c r="M373" s="273"/>
      <c r="N373" s="235"/>
      <c r="O373" s="236"/>
      <c r="P373" s="237"/>
      <c r="Q373" s="238"/>
      <c r="R373" s="239"/>
      <c r="S373" s="240"/>
      <c r="T373" s="241"/>
      <c r="U373" s="234"/>
      <c r="V373" s="240"/>
      <c r="W373" s="240"/>
      <c r="X373" s="240"/>
      <c r="Y373" s="240"/>
      <c r="Z373" s="12"/>
    </row>
    <row r="374" spans="13:26">
      <c r="M374" s="273"/>
      <c r="N374" s="235"/>
      <c r="O374" s="236"/>
      <c r="P374" s="237"/>
      <c r="Q374" s="238"/>
      <c r="R374" s="239"/>
      <c r="S374" s="240"/>
      <c r="T374" s="241"/>
      <c r="U374" s="234"/>
      <c r="V374" s="240"/>
      <c r="W374" s="240"/>
      <c r="X374" s="240"/>
      <c r="Y374" s="240"/>
      <c r="Z374" s="12"/>
    </row>
    <row r="375" spans="13:26">
      <c r="M375" s="273"/>
      <c r="N375" s="235"/>
      <c r="O375" s="236"/>
      <c r="P375" s="237"/>
      <c r="Q375" s="238"/>
      <c r="R375" s="239"/>
      <c r="S375" s="240"/>
      <c r="T375" s="241"/>
      <c r="U375" s="234"/>
      <c r="V375" s="240"/>
      <c r="W375" s="240"/>
      <c r="X375" s="240"/>
      <c r="Y375" s="240"/>
      <c r="Z375" s="12"/>
    </row>
    <row r="376" spans="13:26">
      <c r="M376" s="273"/>
      <c r="N376" s="235"/>
      <c r="O376" s="236"/>
      <c r="P376" s="237"/>
      <c r="Q376" s="238"/>
      <c r="R376" s="239"/>
      <c r="S376" s="240"/>
      <c r="T376" s="241"/>
      <c r="U376" s="234"/>
      <c r="V376" s="240"/>
      <c r="W376" s="240"/>
      <c r="X376" s="240"/>
      <c r="Y376" s="240"/>
      <c r="Z376" s="12"/>
    </row>
    <row r="377" spans="13:26">
      <c r="M377" s="273"/>
      <c r="N377" s="235"/>
      <c r="O377" s="236"/>
      <c r="P377" s="237"/>
      <c r="Q377" s="238"/>
      <c r="R377" s="239"/>
      <c r="S377" s="240"/>
      <c r="T377" s="241"/>
      <c r="U377" s="234"/>
      <c r="V377" s="240"/>
      <c r="W377" s="240"/>
      <c r="X377" s="240"/>
      <c r="Y377" s="240"/>
      <c r="Z377" s="12"/>
    </row>
    <row r="378" spans="13:26">
      <c r="M378" s="273"/>
      <c r="N378" s="235"/>
      <c r="O378" s="236"/>
      <c r="P378" s="237"/>
      <c r="Q378" s="238"/>
      <c r="R378" s="239"/>
      <c r="S378" s="240"/>
      <c r="T378" s="241"/>
      <c r="U378" s="234"/>
      <c r="V378" s="240"/>
      <c r="W378" s="240"/>
      <c r="X378" s="240"/>
      <c r="Y378" s="240"/>
      <c r="Z378" s="12"/>
    </row>
    <row r="379" spans="13:26">
      <c r="M379" s="273"/>
      <c r="N379" s="235"/>
      <c r="O379" s="236"/>
      <c r="P379" s="237"/>
      <c r="Q379" s="238"/>
      <c r="R379" s="239"/>
      <c r="S379" s="240"/>
      <c r="T379" s="241"/>
      <c r="U379" s="234"/>
      <c r="V379" s="240"/>
      <c r="W379" s="240"/>
      <c r="X379" s="240"/>
      <c r="Y379" s="240"/>
      <c r="Z379" s="12"/>
    </row>
    <row r="380" spans="13:26">
      <c r="M380" s="273"/>
      <c r="N380" s="235"/>
      <c r="O380" s="236"/>
      <c r="P380" s="237"/>
      <c r="Q380" s="238"/>
      <c r="R380" s="239"/>
      <c r="S380" s="240"/>
      <c r="T380" s="241"/>
      <c r="U380" s="234"/>
      <c r="V380" s="240"/>
      <c r="W380" s="240"/>
      <c r="X380" s="240"/>
      <c r="Y380" s="240"/>
      <c r="Z380" s="12"/>
    </row>
    <row r="381" spans="13:26">
      <c r="M381" s="273"/>
      <c r="N381" s="235"/>
      <c r="O381" s="236"/>
      <c r="P381" s="237"/>
      <c r="Q381" s="238"/>
      <c r="R381" s="239"/>
      <c r="S381" s="240"/>
      <c r="T381" s="241"/>
      <c r="U381" s="234"/>
      <c r="V381" s="240"/>
      <c r="W381" s="240"/>
      <c r="X381" s="240"/>
      <c r="Y381" s="240"/>
      <c r="Z381" s="12"/>
    </row>
    <row r="382" spans="13:26">
      <c r="M382" s="273"/>
      <c r="N382" s="235"/>
      <c r="O382" s="236"/>
      <c r="P382" s="237"/>
      <c r="Q382" s="238"/>
      <c r="R382" s="239"/>
      <c r="S382" s="240"/>
      <c r="T382" s="241"/>
      <c r="U382" s="234"/>
      <c r="V382" s="240"/>
      <c r="W382" s="240"/>
      <c r="X382" s="240"/>
      <c r="Y382" s="240"/>
      <c r="Z382" s="12"/>
    </row>
    <row r="383" spans="13:26">
      <c r="M383" s="273"/>
      <c r="N383" s="235"/>
      <c r="O383" s="236"/>
      <c r="P383" s="237"/>
      <c r="Q383" s="238"/>
      <c r="R383" s="239"/>
      <c r="S383" s="240"/>
      <c r="T383" s="241"/>
      <c r="U383" s="234"/>
      <c r="V383" s="240"/>
      <c r="W383" s="240"/>
      <c r="X383" s="240"/>
      <c r="Y383" s="240"/>
      <c r="Z383" s="12"/>
    </row>
    <row r="384" spans="13:26">
      <c r="M384" s="273"/>
      <c r="N384" s="235"/>
      <c r="O384" s="236"/>
      <c r="P384" s="237"/>
      <c r="Q384" s="238"/>
      <c r="R384" s="239"/>
      <c r="S384" s="240"/>
      <c r="T384" s="241"/>
      <c r="U384" s="234"/>
      <c r="V384" s="240"/>
      <c r="W384" s="240"/>
      <c r="X384" s="240"/>
      <c r="Y384" s="240"/>
      <c r="Z384" s="12"/>
    </row>
    <row r="385" spans="13:26">
      <c r="M385" s="273"/>
      <c r="N385" s="235"/>
      <c r="O385" s="236"/>
      <c r="P385" s="237"/>
      <c r="Q385" s="238"/>
      <c r="R385" s="239"/>
      <c r="S385" s="240"/>
      <c r="T385" s="241"/>
      <c r="U385" s="234"/>
      <c r="V385" s="240"/>
      <c r="W385" s="240"/>
      <c r="X385" s="240"/>
      <c r="Y385" s="240"/>
      <c r="Z385" s="12"/>
    </row>
    <row r="386" spans="13:26">
      <c r="M386" s="273"/>
      <c r="N386" s="235"/>
      <c r="O386" s="236"/>
      <c r="P386" s="237"/>
      <c r="Q386" s="238"/>
      <c r="R386" s="239"/>
      <c r="S386" s="240"/>
      <c r="T386" s="241"/>
      <c r="U386" s="234"/>
      <c r="V386" s="240"/>
      <c r="W386" s="240"/>
      <c r="X386" s="240"/>
      <c r="Y386" s="240"/>
      <c r="Z386" s="12"/>
    </row>
    <row r="387" spans="13:26">
      <c r="M387" s="273"/>
      <c r="N387" s="235"/>
      <c r="O387" s="236"/>
      <c r="P387" s="237"/>
      <c r="Q387" s="238"/>
      <c r="R387" s="239"/>
      <c r="S387" s="240"/>
      <c r="T387" s="241"/>
      <c r="U387" s="234"/>
      <c r="V387" s="240"/>
      <c r="W387" s="240"/>
      <c r="X387" s="240"/>
      <c r="Y387" s="240"/>
      <c r="Z387" s="12"/>
    </row>
    <row r="388" spans="13:26">
      <c r="M388" s="273"/>
      <c r="N388" s="235"/>
      <c r="O388" s="236"/>
      <c r="P388" s="237"/>
      <c r="Q388" s="238"/>
      <c r="R388" s="239"/>
      <c r="S388" s="240"/>
      <c r="T388" s="241"/>
      <c r="U388" s="234"/>
      <c r="V388" s="240"/>
      <c r="W388" s="240"/>
      <c r="X388" s="240"/>
      <c r="Y388" s="240"/>
      <c r="Z388" s="12"/>
    </row>
    <row r="389" spans="13:26">
      <c r="M389" s="273"/>
      <c r="N389" s="235"/>
      <c r="O389" s="236"/>
      <c r="P389" s="237"/>
      <c r="Q389" s="238"/>
      <c r="R389" s="239"/>
      <c r="S389" s="240"/>
      <c r="T389" s="241"/>
      <c r="U389" s="234"/>
      <c r="V389" s="240"/>
      <c r="W389" s="240"/>
      <c r="X389" s="240"/>
      <c r="Y389" s="240"/>
      <c r="Z389" s="12"/>
    </row>
    <row r="390" spans="13:26">
      <c r="M390" s="273"/>
      <c r="N390" s="235"/>
      <c r="O390" s="236"/>
      <c r="P390" s="237"/>
      <c r="Q390" s="238"/>
      <c r="R390" s="239"/>
      <c r="S390" s="240"/>
      <c r="T390" s="241"/>
      <c r="U390" s="234"/>
      <c r="V390" s="240"/>
      <c r="W390" s="240"/>
      <c r="X390" s="240"/>
      <c r="Y390" s="240"/>
      <c r="Z390" s="12"/>
    </row>
    <row r="391" spans="13:26">
      <c r="M391" s="273"/>
      <c r="N391" s="235"/>
      <c r="O391" s="236"/>
      <c r="P391" s="237"/>
      <c r="Q391" s="238"/>
      <c r="R391" s="239"/>
      <c r="S391" s="240"/>
      <c r="T391" s="241"/>
      <c r="U391" s="234"/>
      <c r="V391" s="240"/>
      <c r="W391" s="240"/>
      <c r="X391" s="240"/>
      <c r="Y391" s="240"/>
      <c r="Z391" s="12"/>
    </row>
    <row r="392" spans="13:26">
      <c r="M392" s="273"/>
      <c r="N392" s="235"/>
      <c r="O392" s="236"/>
      <c r="P392" s="237"/>
      <c r="Q392" s="238"/>
      <c r="R392" s="239"/>
      <c r="S392" s="240"/>
      <c r="T392" s="241"/>
      <c r="U392" s="234"/>
      <c r="V392" s="240"/>
      <c r="W392" s="240"/>
      <c r="X392" s="240"/>
      <c r="Y392" s="240"/>
      <c r="Z392" s="12"/>
    </row>
    <row r="393" spans="13:26">
      <c r="M393" s="273"/>
      <c r="N393" s="235"/>
      <c r="O393" s="236"/>
      <c r="P393" s="237"/>
      <c r="Q393" s="238"/>
      <c r="R393" s="239"/>
      <c r="S393" s="240"/>
      <c r="T393" s="241"/>
      <c r="U393" s="234"/>
      <c r="V393" s="240"/>
      <c r="W393" s="240"/>
      <c r="X393" s="240"/>
      <c r="Y393" s="240"/>
      <c r="Z393" s="12"/>
    </row>
    <row r="394" spans="13:26">
      <c r="M394" s="273"/>
      <c r="N394" s="235"/>
      <c r="O394" s="236"/>
      <c r="P394" s="237"/>
      <c r="Q394" s="238"/>
      <c r="R394" s="239"/>
      <c r="S394" s="240"/>
      <c r="T394" s="241"/>
      <c r="U394" s="234"/>
      <c r="V394" s="240"/>
      <c r="W394" s="240"/>
      <c r="X394" s="240"/>
      <c r="Y394" s="240"/>
      <c r="Z394" s="12"/>
    </row>
    <row r="395" spans="13:26">
      <c r="M395" s="273"/>
      <c r="N395" s="235"/>
      <c r="O395" s="236"/>
      <c r="P395" s="237"/>
      <c r="Q395" s="238"/>
      <c r="R395" s="239"/>
      <c r="S395" s="240"/>
      <c r="T395" s="241"/>
      <c r="U395" s="234"/>
      <c r="V395" s="240"/>
      <c r="W395" s="240"/>
      <c r="X395" s="240"/>
      <c r="Y395" s="240"/>
      <c r="Z395" s="12"/>
    </row>
    <row r="396" spans="13:26">
      <c r="M396" s="273"/>
      <c r="N396" s="235"/>
      <c r="O396" s="236"/>
      <c r="P396" s="237"/>
      <c r="Q396" s="238"/>
      <c r="R396" s="239"/>
      <c r="S396" s="240"/>
      <c r="T396" s="241"/>
      <c r="U396" s="234"/>
      <c r="V396" s="240"/>
      <c r="W396" s="240"/>
      <c r="X396" s="240"/>
      <c r="Y396" s="240"/>
      <c r="Z396" s="12"/>
    </row>
    <row r="397" spans="13:26">
      <c r="M397" s="273"/>
      <c r="N397" s="235"/>
      <c r="O397" s="236"/>
      <c r="P397" s="237"/>
      <c r="Q397" s="238"/>
      <c r="R397" s="239"/>
      <c r="S397" s="240"/>
      <c r="T397" s="241"/>
      <c r="U397" s="234"/>
      <c r="V397" s="240"/>
      <c r="W397" s="240"/>
      <c r="X397" s="240"/>
      <c r="Y397" s="240"/>
      <c r="Z397" s="12"/>
    </row>
    <row r="398" spans="13:26">
      <c r="M398" s="273"/>
      <c r="N398" s="235"/>
      <c r="O398" s="236"/>
      <c r="P398" s="237"/>
      <c r="Q398" s="238"/>
      <c r="R398" s="239"/>
      <c r="S398" s="240"/>
      <c r="T398" s="241"/>
      <c r="U398" s="234"/>
      <c r="V398" s="240"/>
      <c r="W398" s="240"/>
      <c r="X398" s="240"/>
      <c r="Y398" s="240"/>
      <c r="Z398" s="12"/>
    </row>
    <row r="399" spans="13:26">
      <c r="M399" s="273"/>
      <c r="N399" s="235"/>
      <c r="O399" s="236"/>
      <c r="P399" s="237"/>
      <c r="Q399" s="238"/>
      <c r="R399" s="239"/>
      <c r="S399" s="240"/>
      <c r="T399" s="241"/>
      <c r="U399" s="234"/>
      <c r="V399" s="240"/>
      <c r="W399" s="240"/>
      <c r="X399" s="240"/>
      <c r="Y399" s="240"/>
      <c r="Z399" s="12"/>
    </row>
    <row r="400" spans="13:26">
      <c r="M400" s="273"/>
      <c r="N400" s="235"/>
      <c r="O400" s="236"/>
      <c r="P400" s="237"/>
      <c r="Q400" s="238"/>
      <c r="R400" s="239"/>
      <c r="S400" s="240"/>
      <c r="T400" s="241"/>
      <c r="U400" s="234"/>
      <c r="V400" s="240"/>
      <c r="W400" s="240"/>
      <c r="X400" s="240"/>
      <c r="Y400" s="240"/>
      <c r="Z400" s="12"/>
    </row>
    <row r="401" spans="13:26">
      <c r="M401" s="273"/>
      <c r="N401" s="235"/>
      <c r="O401" s="236"/>
      <c r="P401" s="237"/>
      <c r="Q401" s="238"/>
      <c r="R401" s="239"/>
      <c r="S401" s="240"/>
      <c r="T401" s="241"/>
      <c r="U401" s="234"/>
      <c r="V401" s="240"/>
      <c r="W401" s="240"/>
      <c r="X401" s="240"/>
      <c r="Y401" s="240"/>
      <c r="Z401" s="12"/>
    </row>
    <row r="402" spans="13:26">
      <c r="M402" s="273"/>
      <c r="N402" s="235"/>
      <c r="O402" s="236"/>
      <c r="P402" s="237"/>
      <c r="Q402" s="238"/>
      <c r="R402" s="239"/>
      <c r="S402" s="240"/>
      <c r="T402" s="241"/>
      <c r="U402" s="234"/>
      <c r="V402" s="240"/>
      <c r="W402" s="240"/>
      <c r="X402" s="240"/>
      <c r="Y402" s="240"/>
      <c r="Z402" s="12"/>
    </row>
    <row r="403" spans="13:26">
      <c r="M403" s="273"/>
      <c r="N403" s="235"/>
      <c r="O403" s="236"/>
      <c r="P403" s="237"/>
      <c r="Q403" s="238"/>
      <c r="R403" s="239"/>
      <c r="S403" s="240"/>
      <c r="T403" s="241"/>
      <c r="U403" s="234"/>
      <c r="V403" s="240"/>
      <c r="W403" s="240"/>
      <c r="X403" s="240"/>
      <c r="Y403" s="240"/>
      <c r="Z403" s="12"/>
    </row>
    <row r="404" spans="13:26">
      <c r="M404" s="273"/>
      <c r="N404" s="235"/>
      <c r="O404" s="236"/>
      <c r="P404" s="237"/>
      <c r="Q404" s="238"/>
      <c r="R404" s="239"/>
      <c r="S404" s="240"/>
      <c r="T404" s="241"/>
      <c r="U404" s="234"/>
      <c r="V404" s="240"/>
      <c r="W404" s="240"/>
      <c r="X404" s="240"/>
      <c r="Y404" s="240"/>
      <c r="Z404" s="12"/>
    </row>
    <row r="405" spans="13:26">
      <c r="M405" s="273"/>
      <c r="N405" s="235"/>
      <c r="O405" s="236"/>
      <c r="P405" s="237"/>
      <c r="Q405" s="238"/>
      <c r="R405" s="239"/>
      <c r="S405" s="240"/>
      <c r="T405" s="241"/>
      <c r="U405" s="234"/>
      <c r="V405" s="240"/>
      <c r="W405" s="240"/>
      <c r="X405" s="240"/>
      <c r="Y405" s="240"/>
      <c r="Z405" s="12"/>
    </row>
    <row r="406" spans="13:26">
      <c r="M406" s="273"/>
      <c r="N406" s="235"/>
      <c r="O406" s="236"/>
      <c r="P406" s="237"/>
      <c r="Q406" s="238"/>
      <c r="R406" s="239"/>
      <c r="S406" s="240"/>
      <c r="T406" s="241"/>
      <c r="U406" s="234"/>
      <c r="V406" s="240"/>
      <c r="W406" s="240"/>
      <c r="X406" s="240"/>
      <c r="Y406" s="240"/>
      <c r="Z406" s="12"/>
    </row>
    <row r="407" spans="13:26">
      <c r="M407" s="273"/>
      <c r="N407" s="235"/>
      <c r="O407" s="236"/>
      <c r="P407" s="237"/>
      <c r="Q407" s="238"/>
      <c r="R407" s="239"/>
      <c r="S407" s="240"/>
      <c r="T407" s="241"/>
      <c r="U407" s="234"/>
      <c r="V407" s="240"/>
      <c r="W407" s="240"/>
      <c r="X407" s="240"/>
      <c r="Y407" s="240"/>
      <c r="Z407" s="12"/>
    </row>
    <row r="408" spans="13:26">
      <c r="M408" s="273"/>
      <c r="N408" s="235"/>
      <c r="O408" s="236"/>
      <c r="P408" s="237"/>
      <c r="Q408" s="238"/>
      <c r="R408" s="239"/>
      <c r="S408" s="240"/>
      <c r="T408" s="241"/>
      <c r="U408" s="234"/>
      <c r="V408" s="240"/>
      <c r="W408" s="240"/>
      <c r="X408" s="240"/>
      <c r="Y408" s="240"/>
      <c r="Z408" s="12"/>
    </row>
    <row r="409" spans="13:26">
      <c r="M409" s="273"/>
      <c r="N409" s="235"/>
      <c r="O409" s="236"/>
      <c r="P409" s="237"/>
      <c r="Q409" s="238"/>
      <c r="R409" s="239"/>
      <c r="S409" s="240"/>
      <c r="T409" s="241"/>
      <c r="U409" s="234"/>
      <c r="V409" s="240"/>
      <c r="W409" s="240"/>
      <c r="X409" s="240"/>
      <c r="Y409" s="240"/>
      <c r="Z409" s="12"/>
    </row>
    <row r="410" spans="13:26">
      <c r="M410" s="273"/>
      <c r="N410" s="235"/>
      <c r="O410" s="236"/>
      <c r="P410" s="237"/>
      <c r="Q410" s="238"/>
      <c r="R410" s="239"/>
      <c r="S410" s="240"/>
      <c r="T410" s="241"/>
      <c r="U410" s="234"/>
      <c r="V410" s="240"/>
      <c r="W410" s="240"/>
      <c r="X410" s="240"/>
      <c r="Y410" s="240"/>
      <c r="Z410" s="12"/>
    </row>
    <row r="411" spans="13:26">
      <c r="M411" s="273"/>
      <c r="N411" s="235"/>
      <c r="O411" s="236"/>
      <c r="P411" s="237"/>
      <c r="Q411" s="238"/>
      <c r="R411" s="239"/>
      <c r="S411" s="240"/>
      <c r="T411" s="241"/>
      <c r="U411" s="234"/>
      <c r="V411" s="240"/>
      <c r="W411" s="240"/>
      <c r="X411" s="240"/>
      <c r="Y411" s="240"/>
      <c r="Z411" s="12"/>
    </row>
    <row r="412" spans="13:26">
      <c r="M412" s="273"/>
      <c r="N412" s="235"/>
      <c r="O412" s="236"/>
      <c r="P412" s="237"/>
      <c r="Q412" s="238"/>
      <c r="R412" s="239"/>
      <c r="S412" s="240"/>
      <c r="T412" s="241"/>
      <c r="U412" s="234"/>
      <c r="V412" s="240"/>
      <c r="W412" s="240"/>
      <c r="X412" s="240"/>
      <c r="Y412" s="240"/>
      <c r="Z412" s="12"/>
    </row>
    <row r="413" spans="13:26">
      <c r="M413" s="273"/>
      <c r="N413" s="235"/>
      <c r="O413" s="236"/>
      <c r="P413" s="237"/>
      <c r="Q413" s="238"/>
      <c r="R413" s="239"/>
      <c r="S413" s="240"/>
      <c r="T413" s="241"/>
      <c r="U413" s="234"/>
      <c r="V413" s="240"/>
      <c r="W413" s="240"/>
      <c r="X413" s="240"/>
      <c r="Y413" s="240"/>
      <c r="Z413" s="12"/>
    </row>
    <row r="414" spans="13:26">
      <c r="O414" s="8"/>
    </row>
    <row r="415" spans="13:26">
      <c r="O415" s="8"/>
    </row>
    <row r="416" spans="13:26">
      <c r="O416" s="8"/>
    </row>
    <row r="417" spans="15:15">
      <c r="O417" s="8"/>
    </row>
    <row r="418" spans="15:15">
      <c r="O418" s="8"/>
    </row>
    <row r="419" spans="15:15">
      <c r="O419" s="8"/>
    </row>
    <row r="420" spans="15:15">
      <c r="O420" s="8"/>
    </row>
    <row r="421" spans="15:15">
      <c r="O421" s="8"/>
    </row>
    <row r="422" spans="15:15">
      <c r="O422" s="8"/>
    </row>
    <row r="423" spans="15:15">
      <c r="O423" s="8"/>
    </row>
    <row r="424" spans="15:15">
      <c r="O424" s="8"/>
    </row>
    <row r="425" spans="15:15">
      <c r="O425" s="8"/>
    </row>
    <row r="426" spans="15:15">
      <c r="O426" s="8"/>
    </row>
    <row r="427" spans="15:15">
      <c r="O427" s="8"/>
    </row>
    <row r="428" spans="15:15">
      <c r="O428" s="8"/>
    </row>
    <row r="429" spans="15:15">
      <c r="O429" s="8"/>
    </row>
    <row r="430" spans="15:15">
      <c r="O430" s="8"/>
    </row>
    <row r="431" spans="15:15">
      <c r="O431" s="8"/>
    </row>
    <row r="432" spans="15:15">
      <c r="O432" s="8"/>
    </row>
    <row r="433" spans="15:15">
      <c r="O433" s="8"/>
    </row>
    <row r="434" spans="15:15">
      <c r="O434" s="8"/>
    </row>
    <row r="435" spans="15:15">
      <c r="O435" s="8"/>
    </row>
    <row r="436" spans="15:15">
      <c r="O436" s="8"/>
    </row>
    <row r="437" spans="15:15">
      <c r="O437" s="8"/>
    </row>
    <row r="438" spans="15:15">
      <c r="O438" s="8"/>
    </row>
    <row r="439" spans="15:15">
      <c r="O439" s="8"/>
    </row>
    <row r="440" spans="15:15">
      <c r="O440" s="8"/>
    </row>
    <row r="441" spans="15:15">
      <c r="O441" s="8"/>
    </row>
    <row r="442" spans="15:15">
      <c r="O442" s="8"/>
    </row>
    <row r="443" spans="15:15">
      <c r="O443" s="8"/>
    </row>
    <row r="444" spans="15:15">
      <c r="O444" s="8"/>
    </row>
    <row r="445" spans="15:15">
      <c r="O445" s="8"/>
    </row>
    <row r="446" spans="15:15">
      <c r="O446" s="8"/>
    </row>
    <row r="447" spans="15:15">
      <c r="O447" s="8"/>
    </row>
    <row r="448" spans="15:15">
      <c r="O448" s="8"/>
    </row>
    <row r="449" spans="15:15">
      <c r="O449" s="8"/>
    </row>
    <row r="450" spans="15:15">
      <c r="O450" s="8"/>
    </row>
    <row r="451" spans="15:15">
      <c r="O451" s="8"/>
    </row>
    <row r="452" spans="15:15">
      <c r="O452" s="8"/>
    </row>
    <row r="453" spans="15:15">
      <c r="O453" s="8"/>
    </row>
    <row r="454" spans="15:15">
      <c r="O454" s="8"/>
    </row>
    <row r="455" spans="15:15">
      <c r="O455" s="8"/>
    </row>
    <row r="456" spans="15:15">
      <c r="O456" s="8"/>
    </row>
    <row r="457" spans="15:15">
      <c r="O457" s="8"/>
    </row>
    <row r="458" spans="15:15">
      <c r="O458" s="8"/>
    </row>
    <row r="459" spans="15:15">
      <c r="O459" s="8"/>
    </row>
    <row r="460" spans="15:15">
      <c r="O460" s="8"/>
    </row>
    <row r="461" spans="15:15">
      <c r="O461" s="8"/>
    </row>
    <row r="462" spans="15:15">
      <c r="O462" s="8"/>
    </row>
    <row r="463" spans="15:15">
      <c r="O463" s="8"/>
    </row>
    <row r="464" spans="15:15">
      <c r="O464" s="8"/>
    </row>
    <row r="465" spans="15:15">
      <c r="O465" s="8"/>
    </row>
    <row r="466" spans="15:15">
      <c r="O466" s="8"/>
    </row>
    <row r="467" spans="15:15">
      <c r="O467" s="8"/>
    </row>
    <row r="468" spans="15:15">
      <c r="O468" s="8"/>
    </row>
    <row r="469" spans="15:15">
      <c r="O469" s="8"/>
    </row>
    <row r="470" spans="15:15">
      <c r="O470" s="8"/>
    </row>
    <row r="471" spans="15:15">
      <c r="O471" s="8"/>
    </row>
    <row r="472" spans="15:15">
      <c r="O472" s="8"/>
    </row>
    <row r="473" spans="15:15">
      <c r="O473" s="8"/>
    </row>
    <row r="474" spans="15:15">
      <c r="O474" s="8"/>
    </row>
    <row r="475" spans="15:15">
      <c r="O475" s="8"/>
    </row>
    <row r="476" spans="15:15">
      <c r="O476" s="8"/>
    </row>
    <row r="477" spans="15:15">
      <c r="O477" s="8"/>
    </row>
    <row r="478" spans="15:15">
      <c r="O478" s="8"/>
    </row>
    <row r="479" spans="15:15">
      <c r="O479" s="8"/>
    </row>
    <row r="480" spans="15:15">
      <c r="O480" s="8"/>
    </row>
    <row r="481" spans="15:15">
      <c r="O481" s="8"/>
    </row>
    <row r="482" spans="15:15">
      <c r="O482" s="8"/>
    </row>
    <row r="483" spans="15:15">
      <c r="O483" s="8"/>
    </row>
    <row r="484" spans="15:15">
      <c r="O484" s="8"/>
    </row>
    <row r="485" spans="15:15">
      <c r="O485" s="8"/>
    </row>
    <row r="486" spans="15:15">
      <c r="O486" s="8"/>
    </row>
    <row r="487" spans="15:15">
      <c r="O487" s="8"/>
    </row>
    <row r="488" spans="15:15">
      <c r="O488" s="8"/>
    </row>
    <row r="489" spans="15:15">
      <c r="O489" s="8"/>
    </row>
    <row r="490" spans="15:15">
      <c r="O490" s="8"/>
    </row>
    <row r="491" spans="15:15">
      <c r="O491" s="8"/>
    </row>
    <row r="492" spans="15:15">
      <c r="O492" s="8"/>
    </row>
    <row r="493" spans="15:15">
      <c r="O493" s="8"/>
    </row>
    <row r="494" spans="15:15">
      <c r="O494" s="8"/>
    </row>
    <row r="495" spans="15:15">
      <c r="O495" s="8"/>
    </row>
    <row r="496" spans="15:15">
      <c r="O496" s="8"/>
    </row>
    <row r="497" spans="15:15">
      <c r="O497" s="8"/>
    </row>
    <row r="498" spans="15:15">
      <c r="O498" s="8"/>
    </row>
  </sheetData>
  <mergeCells count="26">
    <mergeCell ref="D6:F6"/>
    <mergeCell ref="E7:F7"/>
    <mergeCell ref="E195:F195"/>
    <mergeCell ref="E190:F190"/>
    <mergeCell ref="E105:F105"/>
    <mergeCell ref="D144:F144"/>
    <mergeCell ref="D162:F162"/>
    <mergeCell ref="E163:F163"/>
    <mergeCell ref="E112:F112"/>
    <mergeCell ref="Q53:R53"/>
    <mergeCell ref="E61:F61"/>
    <mergeCell ref="Q159:R159"/>
    <mergeCell ref="D104:F104"/>
    <mergeCell ref="Q98:R98"/>
    <mergeCell ref="E94:F94"/>
    <mergeCell ref="E145:F145"/>
    <mergeCell ref="Q88:R88"/>
    <mergeCell ref="A4:B5"/>
    <mergeCell ref="C4:D5"/>
    <mergeCell ref="E4:F5"/>
    <mergeCell ref="A2:Z2"/>
    <mergeCell ref="A3:D3"/>
    <mergeCell ref="G4:G5"/>
    <mergeCell ref="H4:H5"/>
    <mergeCell ref="K4:Z5"/>
    <mergeCell ref="I4:J4"/>
  </mergeCells>
  <phoneticPr fontId="4" type="noConversion"/>
  <pageMargins left="0.23622047244094491" right="0.51181102362204722" top="0.55118110236220474" bottom="0.51181102362204722" header="0.55118110236220474" footer="0.51181102362204722"/>
  <pageSetup paperSize="9" firstPageNumber="8" orientation="landscape" useFirstPageNumber="1" r:id="rId1"/>
  <headerFooter alignWithMargins="0">
    <oddFooter>&amp;R&amp;P</oddFooter>
  </headerFooter>
  <rowBreaks count="7" manualBreakCount="7">
    <brk id="32" max="16383" man="1"/>
    <brk id="58" max="16383" man="1"/>
    <brk id="111" max="16383" man="1"/>
    <brk id="139" max="16383" man="1"/>
    <brk id="161" max="16383" man="1"/>
    <brk id="219" max="16383" man="1"/>
    <brk id="2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D717"/>
  <sheetViews>
    <sheetView workbookViewId="0">
      <selection activeCell="D333" sqref="D333"/>
    </sheetView>
  </sheetViews>
  <sheetFormatPr defaultRowHeight="13.5"/>
  <cols>
    <col min="1" max="1" width="2" style="16" customWidth="1"/>
    <col min="2" max="2" width="5.6640625" style="3" customWidth="1"/>
    <col min="3" max="3" width="2.109375" style="4" hidden="1" customWidth="1"/>
    <col min="4" max="4" width="8.109375" style="496" customWidth="1"/>
    <col min="5" max="5" width="2.5546875" style="73" hidden="1" customWidth="1"/>
    <col min="6" max="6" width="12.5546875" style="553" customWidth="1"/>
    <col min="7" max="7" width="10.109375" style="538" customWidth="1"/>
    <col min="8" max="8" width="9.5546875" style="253" customWidth="1"/>
    <col min="9" max="9" width="7.21875" style="263" customWidth="1"/>
    <col min="10" max="10" width="4.21875" style="539" customWidth="1"/>
    <col min="11" max="11" width="2.44140625" style="97" hidden="1" customWidth="1"/>
    <col min="12" max="12" width="2.21875" style="4" customWidth="1"/>
    <col min="13" max="13" width="15.44140625" style="496" customWidth="1"/>
    <col min="14" max="14" width="9.109375" style="205" customWidth="1"/>
    <col min="15" max="15" width="2.5546875" style="4" customWidth="1"/>
    <col min="16" max="16" width="2.109375" style="6" customWidth="1"/>
    <col min="17" max="17" width="3.109375" style="123" customWidth="1"/>
    <col min="18" max="18" width="3.109375" style="61" customWidth="1"/>
    <col min="19" max="19" width="1.88671875" style="4" customWidth="1"/>
    <col min="20" max="20" width="3.77734375" style="102" customWidth="1"/>
    <col min="21" max="21" width="1.77734375" style="103" customWidth="1"/>
    <col min="22" max="22" width="1.77734375" style="4" customWidth="1"/>
    <col min="23" max="23" width="1.77734375" style="102" customWidth="1"/>
    <col min="24" max="24" width="1.77734375" style="4" customWidth="1"/>
    <col min="25" max="25" width="1.44140625" style="4" customWidth="1"/>
    <col min="26" max="26" width="9.5546875" style="263" customWidth="1"/>
    <col min="27" max="16384" width="8.88671875" style="4"/>
  </cols>
  <sheetData>
    <row r="2" spans="1:27" ht="15.75" customHeight="1">
      <c r="A2" s="2342" t="s">
        <v>442</v>
      </c>
      <c r="B2" s="2343"/>
      <c r="C2" s="2343"/>
      <c r="D2" s="2343"/>
      <c r="E2" s="2343"/>
      <c r="F2" s="2343"/>
      <c r="G2" s="2343"/>
      <c r="H2" s="2343"/>
      <c r="I2" s="2343"/>
      <c r="J2" s="2343"/>
      <c r="K2" s="2343"/>
      <c r="L2" s="2343"/>
      <c r="M2" s="2343"/>
      <c r="N2" s="2343"/>
      <c r="O2" s="2343"/>
      <c r="P2" s="2343"/>
      <c r="Q2" s="2343"/>
      <c r="R2" s="2343"/>
      <c r="S2" s="2343"/>
      <c r="T2" s="2343"/>
      <c r="U2" s="2343"/>
      <c r="V2" s="2343"/>
      <c r="W2" s="2343"/>
      <c r="X2" s="2343"/>
      <c r="Y2" s="2343"/>
      <c r="Z2" s="2344"/>
    </row>
    <row r="3" spans="1:27" ht="15.75" customHeight="1">
      <c r="A3" s="2385" t="s">
        <v>107</v>
      </c>
      <c r="B3" s="2386"/>
      <c r="C3" s="2386"/>
      <c r="D3" s="2386"/>
      <c r="E3" s="108"/>
      <c r="F3" s="535"/>
      <c r="G3" s="540"/>
      <c r="H3" s="541"/>
      <c r="I3" s="541"/>
      <c r="J3" s="519"/>
      <c r="K3" s="108"/>
      <c r="L3" s="108"/>
      <c r="M3" s="497"/>
      <c r="N3" s="163"/>
      <c r="O3" s="108"/>
      <c r="P3" s="108"/>
      <c r="Q3" s="124"/>
      <c r="R3" s="108"/>
      <c r="S3" s="108"/>
      <c r="T3" s="116"/>
      <c r="U3" s="192"/>
      <c r="V3" s="108"/>
      <c r="W3" s="116"/>
      <c r="X3" s="108"/>
      <c r="Y3" s="108"/>
      <c r="Z3" s="819" t="s">
        <v>138</v>
      </c>
    </row>
    <row r="4" spans="1:27" s="206" customFormat="1" ht="15.75" customHeight="1" thickBot="1">
      <c r="A4" s="2381" t="s">
        <v>102</v>
      </c>
      <c r="B4" s="2381"/>
      <c r="C4" s="2381" t="s">
        <v>103</v>
      </c>
      <c r="D4" s="2381"/>
      <c r="E4" s="2381" t="s">
        <v>104</v>
      </c>
      <c r="F4" s="2381"/>
      <c r="G4" s="2382" t="s">
        <v>1020</v>
      </c>
      <c r="H4" s="2390" t="s">
        <v>1021</v>
      </c>
      <c r="I4" s="2380" t="s">
        <v>105</v>
      </c>
      <c r="J4" s="2380"/>
      <c r="K4" s="2387" t="s">
        <v>1019</v>
      </c>
      <c r="L4" s="2388"/>
      <c r="M4" s="2388"/>
      <c r="N4" s="2388"/>
      <c r="O4" s="2388"/>
      <c r="P4" s="2388"/>
      <c r="Q4" s="2388"/>
      <c r="R4" s="2388"/>
      <c r="S4" s="2388"/>
      <c r="T4" s="2388"/>
      <c r="U4" s="2388"/>
      <c r="V4" s="2388"/>
      <c r="W4" s="2388"/>
      <c r="X4" s="2388"/>
      <c r="Y4" s="2388"/>
      <c r="Z4" s="2389"/>
    </row>
    <row r="5" spans="1:27" s="206" customFormat="1" ht="15.75" customHeight="1" thickTop="1">
      <c r="A5" s="2357"/>
      <c r="B5" s="2357"/>
      <c r="C5" s="2357"/>
      <c r="D5" s="2357"/>
      <c r="E5" s="2357"/>
      <c r="F5" s="2357"/>
      <c r="G5" s="2383"/>
      <c r="H5" s="2391"/>
      <c r="I5" s="1700" t="s">
        <v>98</v>
      </c>
      <c r="J5" s="1701" t="s">
        <v>99</v>
      </c>
      <c r="K5" s="2306"/>
      <c r="L5" s="2307"/>
      <c r="M5" s="2307"/>
      <c r="N5" s="2307"/>
      <c r="O5" s="2307"/>
      <c r="P5" s="2307"/>
      <c r="Q5" s="2307"/>
      <c r="R5" s="2307"/>
      <c r="S5" s="2307"/>
      <c r="T5" s="2307"/>
      <c r="U5" s="2307"/>
      <c r="V5" s="2307"/>
      <c r="W5" s="2307"/>
      <c r="X5" s="2307"/>
      <c r="Y5" s="2307"/>
      <c r="Z5" s="2308"/>
      <c r="AA5" s="206" t="s">
        <v>8</v>
      </c>
    </row>
    <row r="6" spans="1:27" s="594" customFormat="1" ht="17.25" customHeight="1">
      <c r="A6" s="838"/>
      <c r="B6" s="581" t="s">
        <v>185</v>
      </c>
      <c r="C6" s="582"/>
      <c r="D6" s="2376" t="s">
        <v>186</v>
      </c>
      <c r="E6" s="2377"/>
      <c r="F6" s="2377"/>
      <c r="G6" s="583">
        <f>SUM(G7,G165,G351,G465)</f>
        <v>426596</v>
      </c>
      <c r="H6" s="583">
        <f>SUM(H7,H165,H351,H465)</f>
        <v>469642.8</v>
      </c>
      <c r="I6" s="1129">
        <f>(H6-G6)</f>
        <v>43046.799999999988</v>
      </c>
      <c r="J6" s="1120">
        <f>I6/G6*100</f>
        <v>10.090765032958581</v>
      </c>
      <c r="K6" s="584"/>
      <c r="L6" s="585"/>
      <c r="M6" s="586"/>
      <c r="N6" s="587"/>
      <c r="O6" s="588"/>
      <c r="P6" s="589"/>
      <c r="Q6" s="590"/>
      <c r="R6" s="591"/>
      <c r="S6" s="588"/>
      <c r="T6" s="587"/>
      <c r="U6" s="592"/>
      <c r="V6" s="588"/>
      <c r="W6" s="587"/>
      <c r="X6" s="588"/>
      <c r="Y6" s="593"/>
      <c r="Z6" s="839"/>
    </row>
    <row r="7" spans="1:27" s="994" customFormat="1" ht="15.75" customHeight="1">
      <c r="A7" s="986"/>
      <c r="B7" s="987" t="s">
        <v>265</v>
      </c>
      <c r="C7" s="1012" t="s">
        <v>266</v>
      </c>
      <c r="D7" s="1013" t="s">
        <v>267</v>
      </c>
      <c r="E7" s="1014"/>
      <c r="F7" s="1583" t="s">
        <v>268</v>
      </c>
      <c r="G7" s="2125">
        <f>SUM(G8:G164)</f>
        <v>71379</v>
      </c>
      <c r="H7" s="2125">
        <f>SUM(H8:H164)</f>
        <v>91452</v>
      </c>
      <c r="I7" s="1015">
        <f>(H7-G7)</f>
        <v>20073</v>
      </c>
      <c r="J7" s="1016">
        <f>I7/G7*100</f>
        <v>28.121716471231036</v>
      </c>
      <c r="K7" s="1017"/>
      <c r="L7" s="1018"/>
      <c r="M7" s="1019"/>
      <c r="N7" s="1020"/>
      <c r="O7" s="1021"/>
      <c r="P7" s="1022"/>
      <c r="Q7" s="1023"/>
      <c r="R7" s="1024"/>
      <c r="S7" s="1021"/>
      <c r="T7" s="1020"/>
      <c r="U7" s="1025"/>
      <c r="V7" s="1021"/>
      <c r="W7" s="1020"/>
      <c r="X7" s="1021"/>
      <c r="Y7" s="1026"/>
      <c r="Z7" s="1027"/>
    </row>
    <row r="8" spans="1:27" s="994" customFormat="1" ht="15.75" customHeight="1">
      <c r="A8" s="986"/>
      <c r="B8" s="987"/>
      <c r="C8" s="988"/>
      <c r="D8" s="1028" t="s">
        <v>793</v>
      </c>
      <c r="E8" s="990" t="s">
        <v>794</v>
      </c>
      <c r="F8" s="991" t="s">
        <v>795</v>
      </c>
      <c r="G8" s="2032">
        <v>6820</v>
      </c>
      <c r="H8" s="2043">
        <f>Z8/1000</f>
        <v>6820</v>
      </c>
      <c r="I8" s="2044">
        <f>H8-G8</f>
        <v>0</v>
      </c>
      <c r="J8" s="937">
        <f>(H8/G8*100)-100</f>
        <v>0</v>
      </c>
      <c r="K8" s="2045"/>
      <c r="L8" s="2046"/>
      <c r="M8" s="2047"/>
      <c r="N8" s="2047"/>
      <c r="O8" s="2047"/>
      <c r="P8" s="2047"/>
      <c r="Q8" s="2047"/>
      <c r="R8" s="2047"/>
      <c r="S8" s="2047"/>
      <c r="T8" s="2047"/>
      <c r="U8" s="2047"/>
      <c r="V8" s="2047"/>
      <c r="W8" s="2047"/>
      <c r="X8" s="2047"/>
      <c r="Y8" s="2047"/>
      <c r="Z8" s="2040">
        <f>SUM(Z9:Z12)</f>
        <v>6820000</v>
      </c>
    </row>
    <row r="9" spans="1:27" s="994" customFormat="1" ht="15.75" customHeight="1">
      <c r="A9" s="986"/>
      <c r="B9" s="987"/>
      <c r="C9" s="988"/>
      <c r="D9" s="1028"/>
      <c r="E9" s="995"/>
      <c r="F9" s="996"/>
      <c r="G9" s="2033"/>
      <c r="H9" s="2048"/>
      <c r="I9" s="2049"/>
      <c r="J9" s="913"/>
      <c r="K9" s="2050"/>
      <c r="L9" s="2051" t="s">
        <v>135</v>
      </c>
      <c r="M9" s="2052" t="s">
        <v>796</v>
      </c>
      <c r="N9" s="2053">
        <v>50000</v>
      </c>
      <c r="O9" s="2054" t="s">
        <v>797</v>
      </c>
      <c r="P9" s="918" t="s">
        <v>97</v>
      </c>
      <c r="Q9" s="918">
        <v>12</v>
      </c>
      <c r="R9" s="918" t="s">
        <v>798</v>
      </c>
      <c r="S9" s="918"/>
      <c r="T9" s="2055"/>
      <c r="U9" s="2056"/>
      <c r="V9" s="2057"/>
      <c r="W9" s="599"/>
      <c r="X9" s="2057"/>
      <c r="Y9" s="917" t="s">
        <v>799</v>
      </c>
      <c r="Z9" s="1139">
        <f>N9*Q9</f>
        <v>600000</v>
      </c>
    </row>
    <row r="10" spans="1:27" s="994" customFormat="1" ht="15.75" customHeight="1">
      <c r="A10" s="986"/>
      <c r="B10" s="987"/>
      <c r="C10" s="988"/>
      <c r="D10" s="1028"/>
      <c r="E10" s="995"/>
      <c r="F10" s="996"/>
      <c r="G10" s="2033"/>
      <c r="H10" s="2058"/>
      <c r="I10" s="2049"/>
      <c r="J10" s="913"/>
      <c r="K10" s="2050"/>
      <c r="L10" s="2051"/>
      <c r="M10" s="2052" t="s">
        <v>800</v>
      </c>
      <c r="N10" s="2053">
        <v>30000</v>
      </c>
      <c r="O10" s="2054" t="s">
        <v>797</v>
      </c>
      <c r="P10" s="918" t="s">
        <v>97</v>
      </c>
      <c r="Q10" s="918">
        <v>4</v>
      </c>
      <c r="R10" s="918" t="s">
        <v>801</v>
      </c>
      <c r="S10" s="918"/>
      <c r="T10" s="2055"/>
      <c r="U10" s="2056"/>
      <c r="V10" s="2057"/>
      <c r="W10" s="599"/>
      <c r="X10" s="2057"/>
      <c r="Y10" s="917" t="s">
        <v>799</v>
      </c>
      <c r="Z10" s="1139">
        <f>N10*Q10</f>
        <v>120000</v>
      </c>
    </row>
    <row r="11" spans="1:27" s="2039" customFormat="1" ht="15.75" customHeight="1">
      <c r="A11" s="2034"/>
      <c r="B11" s="2035"/>
      <c r="C11" s="2036"/>
      <c r="D11" s="2037"/>
      <c r="E11" s="2038"/>
      <c r="F11" s="1057"/>
      <c r="G11" s="2033"/>
      <c r="H11" s="2058"/>
      <c r="I11" s="2049"/>
      <c r="J11" s="913"/>
      <c r="K11" s="2050"/>
      <c r="L11" s="2051"/>
      <c r="M11" s="2059" t="s">
        <v>802</v>
      </c>
      <c r="N11" s="2060">
        <v>1000000</v>
      </c>
      <c r="O11" s="2054" t="s">
        <v>797</v>
      </c>
      <c r="P11" s="918" t="s">
        <v>97</v>
      </c>
      <c r="Q11" s="918">
        <v>6</v>
      </c>
      <c r="R11" s="918" t="s">
        <v>801</v>
      </c>
      <c r="S11" s="918"/>
      <c r="T11" s="2055"/>
      <c r="U11" s="2056"/>
      <c r="V11" s="2057"/>
      <c r="W11" s="599"/>
      <c r="X11" s="2057"/>
      <c r="Y11" s="917" t="s">
        <v>799</v>
      </c>
      <c r="Z11" s="1139">
        <f>N11*Q11</f>
        <v>6000000</v>
      </c>
    </row>
    <row r="12" spans="1:27" s="994" customFormat="1" ht="15.75" customHeight="1">
      <c r="A12" s="986"/>
      <c r="B12" s="987"/>
      <c r="C12" s="988"/>
      <c r="D12" s="1028"/>
      <c r="E12" s="995"/>
      <c r="F12" s="1006"/>
      <c r="G12" s="1977"/>
      <c r="H12" s="2061"/>
      <c r="I12" s="2062"/>
      <c r="J12" s="938"/>
      <c r="K12" s="2063"/>
      <c r="L12" s="2064"/>
      <c r="M12" s="2065" t="s">
        <v>803</v>
      </c>
      <c r="N12" s="2066"/>
      <c r="O12" s="1149"/>
      <c r="P12" s="942"/>
      <c r="Q12" s="942"/>
      <c r="R12" s="942"/>
      <c r="S12" s="942"/>
      <c r="T12" s="2067"/>
      <c r="U12" s="2068"/>
      <c r="V12" s="1983"/>
      <c r="W12" s="600"/>
      <c r="X12" s="1983"/>
      <c r="Y12" s="941"/>
      <c r="Z12" s="1140">
        <v>100000</v>
      </c>
    </row>
    <row r="13" spans="1:27" s="994" customFormat="1" ht="15.75" customHeight="1">
      <c r="A13" s="986"/>
      <c r="B13" s="987"/>
      <c r="C13" s="988"/>
      <c r="D13" s="989"/>
      <c r="E13" s="990" t="s">
        <v>205</v>
      </c>
      <c r="F13" s="991" t="s">
        <v>433</v>
      </c>
      <c r="G13" s="1814">
        <v>5128</v>
      </c>
      <c r="H13" s="1763">
        <v>14429</v>
      </c>
      <c r="I13" s="1764">
        <f>H13-G13</f>
        <v>9301</v>
      </c>
      <c r="J13" s="1765">
        <f>(H13/G13*100)-100</f>
        <v>181.37675507020276</v>
      </c>
      <c r="K13" s="992"/>
      <c r="L13" s="2126"/>
      <c r="M13" s="2127" t="s">
        <v>848</v>
      </c>
      <c r="N13" s="2128"/>
      <c r="O13" s="2129"/>
      <c r="P13" s="2130"/>
      <c r="Q13" s="2130"/>
      <c r="R13" s="2130"/>
      <c r="S13" s="2130"/>
      <c r="T13" s="2131"/>
      <c r="U13" s="2132"/>
      <c r="V13" s="2133"/>
      <c r="W13" s="2134"/>
      <c r="X13" s="2133"/>
      <c r="Y13" s="2135"/>
      <c r="Z13" s="2142">
        <f>SUM(Z14:Z36)</f>
        <v>6200000</v>
      </c>
    </row>
    <row r="14" spans="1:27" s="994" customFormat="1" ht="15.75" customHeight="1">
      <c r="A14" s="986"/>
      <c r="B14" s="987"/>
      <c r="C14" s="988"/>
      <c r="D14" s="989"/>
      <c r="E14" s="1055"/>
      <c r="F14" s="996"/>
      <c r="G14" s="1815"/>
      <c r="H14" s="1770"/>
      <c r="I14" s="1816"/>
      <c r="J14" s="1255"/>
      <c r="K14" s="1001"/>
      <c r="L14" s="2074" t="s">
        <v>135</v>
      </c>
      <c r="M14" s="906" t="s">
        <v>434</v>
      </c>
      <c r="N14" s="888">
        <v>400000</v>
      </c>
      <c r="O14" s="882" t="s">
        <v>0</v>
      </c>
      <c r="P14" s="884" t="s">
        <v>97</v>
      </c>
      <c r="Q14" s="884">
        <v>5</v>
      </c>
      <c r="R14" s="884" t="s">
        <v>2</v>
      </c>
      <c r="S14" s="884" t="s">
        <v>97</v>
      </c>
      <c r="T14" s="2136">
        <v>1</v>
      </c>
      <c r="U14" s="2137" t="s">
        <v>1</v>
      </c>
      <c r="V14" s="884"/>
      <c r="W14" s="1555"/>
      <c r="X14" s="1556"/>
      <c r="Y14" s="881" t="s">
        <v>19</v>
      </c>
      <c r="Z14" s="1047">
        <f>N14*Q14*T14</f>
        <v>2000000</v>
      </c>
    </row>
    <row r="15" spans="1:27" s="994" customFormat="1" ht="15.75" customHeight="1">
      <c r="A15" s="986"/>
      <c r="B15" s="987"/>
      <c r="C15" s="988"/>
      <c r="D15" s="989"/>
      <c r="E15" s="995"/>
      <c r="F15" s="997"/>
      <c r="G15" s="997"/>
      <c r="H15" s="998"/>
      <c r="I15" s="999"/>
      <c r="J15" s="1000"/>
      <c r="K15" s="1001"/>
      <c r="L15" s="2074" t="s">
        <v>135</v>
      </c>
      <c r="M15" s="906" t="s">
        <v>849</v>
      </c>
      <c r="N15" s="888"/>
      <c r="O15" s="882"/>
      <c r="P15" s="884"/>
      <c r="Q15" s="884"/>
      <c r="R15" s="884"/>
      <c r="S15" s="884"/>
      <c r="T15" s="2136"/>
      <c r="U15" s="886"/>
      <c r="V15" s="1556"/>
      <c r="W15" s="1555"/>
      <c r="X15" s="1556"/>
      <c r="Y15" s="881"/>
      <c r="Z15" s="1047"/>
    </row>
    <row r="16" spans="1:27" s="994" customFormat="1" ht="15.75" customHeight="1">
      <c r="A16" s="986"/>
      <c r="B16" s="987"/>
      <c r="C16" s="988"/>
      <c r="D16" s="989"/>
      <c r="E16" s="995"/>
      <c r="F16" s="996"/>
      <c r="G16" s="997"/>
      <c r="H16" s="998"/>
      <c r="I16" s="999"/>
      <c r="J16" s="1000"/>
      <c r="K16" s="1001"/>
      <c r="L16" s="2138"/>
      <c r="M16" s="906" t="s">
        <v>434</v>
      </c>
      <c r="N16" s="888">
        <v>3000</v>
      </c>
      <c r="O16" s="882" t="s">
        <v>0</v>
      </c>
      <c r="P16" s="884" t="s">
        <v>97</v>
      </c>
      <c r="Q16" s="884">
        <v>14</v>
      </c>
      <c r="R16" s="884" t="s">
        <v>2</v>
      </c>
      <c r="S16" s="884" t="s">
        <v>97</v>
      </c>
      <c r="T16" s="2136">
        <v>3</v>
      </c>
      <c r="U16" s="2137" t="s">
        <v>1</v>
      </c>
      <c r="V16" s="884"/>
      <c r="W16" s="1555"/>
      <c r="X16" s="1556"/>
      <c r="Y16" s="881" t="s">
        <v>19</v>
      </c>
      <c r="Z16" s="1047">
        <f>N16*Q16*T16</f>
        <v>126000</v>
      </c>
    </row>
    <row r="17" spans="1:26" s="994" customFormat="1" ht="15.75" customHeight="1">
      <c r="A17" s="986"/>
      <c r="B17" s="987"/>
      <c r="C17" s="988"/>
      <c r="D17" s="989"/>
      <c r="E17" s="995"/>
      <c r="F17" s="996"/>
      <c r="G17" s="997"/>
      <c r="H17" s="998"/>
      <c r="I17" s="999"/>
      <c r="J17" s="1000"/>
      <c r="K17" s="1001"/>
      <c r="L17" s="2138"/>
      <c r="M17" s="906" t="s">
        <v>239</v>
      </c>
      <c r="N17" s="888">
        <v>2000</v>
      </c>
      <c r="O17" s="882" t="s">
        <v>0</v>
      </c>
      <c r="P17" s="884" t="s">
        <v>97</v>
      </c>
      <c r="Q17" s="884">
        <v>14</v>
      </c>
      <c r="R17" s="884" t="s">
        <v>2</v>
      </c>
      <c r="S17" s="884" t="s">
        <v>97</v>
      </c>
      <c r="T17" s="2136">
        <v>3</v>
      </c>
      <c r="U17" s="2137" t="s">
        <v>1</v>
      </c>
      <c r="V17" s="884"/>
      <c r="W17" s="1555"/>
      <c r="X17" s="1556"/>
      <c r="Y17" s="881" t="s">
        <v>19</v>
      </c>
      <c r="Z17" s="1047">
        <f>N17*Q17*T17</f>
        <v>84000</v>
      </c>
    </row>
    <row r="18" spans="1:26" s="994" customFormat="1" ht="15.75" customHeight="1">
      <c r="A18" s="986"/>
      <c r="B18" s="987"/>
      <c r="C18" s="988"/>
      <c r="D18" s="989"/>
      <c r="E18" s="995"/>
      <c r="F18" s="996"/>
      <c r="G18" s="997"/>
      <c r="H18" s="998"/>
      <c r="I18" s="999"/>
      <c r="J18" s="1000"/>
      <c r="K18" s="1001"/>
      <c r="L18" s="2138"/>
      <c r="M18" s="906" t="s">
        <v>281</v>
      </c>
      <c r="N18" s="888">
        <v>7000</v>
      </c>
      <c r="O18" s="882" t="s">
        <v>0</v>
      </c>
      <c r="P18" s="884" t="s">
        <v>97</v>
      </c>
      <c r="Q18" s="884">
        <v>14</v>
      </c>
      <c r="R18" s="884" t="s">
        <v>2</v>
      </c>
      <c r="S18" s="884" t="s">
        <v>97</v>
      </c>
      <c r="T18" s="2136">
        <v>1</v>
      </c>
      <c r="U18" s="2137" t="s">
        <v>1</v>
      </c>
      <c r="V18" s="884"/>
      <c r="W18" s="1555"/>
      <c r="X18" s="1556"/>
      <c r="Y18" s="881" t="s">
        <v>19</v>
      </c>
      <c r="Z18" s="1047">
        <f>N18*Q18*T18</f>
        <v>98000</v>
      </c>
    </row>
    <row r="19" spans="1:26" s="994" customFormat="1" ht="15.75" customHeight="1">
      <c r="A19" s="986"/>
      <c r="B19" s="987"/>
      <c r="C19" s="988"/>
      <c r="D19" s="989"/>
      <c r="E19" s="995"/>
      <c r="F19" s="996"/>
      <c r="G19" s="997"/>
      <c r="H19" s="998" t="s">
        <v>8</v>
      </c>
      <c r="I19" s="999"/>
      <c r="J19" s="1000"/>
      <c r="K19" s="1001"/>
      <c r="L19" s="2138"/>
      <c r="M19" s="906" t="s">
        <v>132</v>
      </c>
      <c r="N19" s="888">
        <v>100000</v>
      </c>
      <c r="O19" s="882" t="s">
        <v>0</v>
      </c>
      <c r="P19" s="884" t="s">
        <v>97</v>
      </c>
      <c r="Q19" s="884">
        <v>3</v>
      </c>
      <c r="R19" s="884" t="s">
        <v>1</v>
      </c>
      <c r="S19" s="884"/>
      <c r="T19" s="2136"/>
      <c r="U19" s="2137"/>
      <c r="V19" s="1556"/>
      <c r="W19" s="1555"/>
      <c r="X19" s="1556"/>
      <c r="Y19" s="881" t="s">
        <v>19</v>
      </c>
      <c r="Z19" s="1047">
        <f>N19*Q19</f>
        <v>300000</v>
      </c>
    </row>
    <row r="20" spans="1:26" s="994" customFormat="1" ht="15.75" customHeight="1">
      <c r="A20" s="986"/>
      <c r="B20" s="987"/>
      <c r="C20" s="988"/>
      <c r="D20" s="989"/>
      <c r="E20" s="995"/>
      <c r="F20" s="996"/>
      <c r="G20" s="997"/>
      <c r="H20" s="998"/>
      <c r="I20" s="999"/>
      <c r="J20" s="1000"/>
      <c r="K20" s="1001"/>
      <c r="L20" s="2138" t="s">
        <v>106</v>
      </c>
      <c r="M20" s="906" t="s">
        <v>850</v>
      </c>
      <c r="N20" s="888"/>
      <c r="O20" s="882"/>
      <c r="P20" s="884"/>
      <c r="Q20" s="884"/>
      <c r="R20" s="884"/>
      <c r="S20" s="884"/>
      <c r="T20" s="2136"/>
      <c r="U20" s="2137"/>
      <c r="V20" s="1556"/>
      <c r="W20" s="1555"/>
      <c r="X20" s="1556"/>
      <c r="Y20" s="881"/>
      <c r="Z20" s="1047"/>
    </row>
    <row r="21" spans="1:26" s="994" customFormat="1" ht="15.75" customHeight="1">
      <c r="A21" s="986"/>
      <c r="B21" s="987"/>
      <c r="C21" s="988"/>
      <c r="D21" s="989"/>
      <c r="E21" s="995"/>
      <c r="F21" s="996"/>
      <c r="G21" s="997"/>
      <c r="H21" s="998"/>
      <c r="I21" s="999"/>
      <c r="J21" s="1000"/>
      <c r="K21" s="1001"/>
      <c r="L21" s="2138"/>
      <c r="M21" s="906" t="s">
        <v>238</v>
      </c>
      <c r="N21" s="888">
        <v>150000</v>
      </c>
      <c r="O21" s="882" t="s">
        <v>0</v>
      </c>
      <c r="P21" s="884" t="s">
        <v>97</v>
      </c>
      <c r="Q21" s="884">
        <v>1</v>
      </c>
      <c r="R21" s="884" t="s">
        <v>2</v>
      </c>
      <c r="S21" s="884" t="s">
        <v>97</v>
      </c>
      <c r="T21" s="2136">
        <v>6</v>
      </c>
      <c r="U21" s="886" t="s">
        <v>1</v>
      </c>
      <c r="V21" s="884"/>
      <c r="W21" s="1555"/>
      <c r="X21" s="1556"/>
      <c r="Y21" s="881" t="s">
        <v>19</v>
      </c>
      <c r="Z21" s="1047">
        <f>N21*Q21*T21</f>
        <v>900000</v>
      </c>
    </row>
    <row r="22" spans="1:26" s="994" customFormat="1" ht="15.75" customHeight="1">
      <c r="A22" s="986"/>
      <c r="B22" s="987"/>
      <c r="C22" s="988"/>
      <c r="D22" s="989"/>
      <c r="E22" s="995"/>
      <c r="F22" s="996"/>
      <c r="G22" s="997"/>
      <c r="H22" s="998"/>
      <c r="I22" s="999"/>
      <c r="J22" s="1000"/>
      <c r="K22" s="1001"/>
      <c r="L22" s="2138"/>
      <c r="M22" s="906" t="s">
        <v>304</v>
      </c>
      <c r="N22" s="888">
        <v>7000</v>
      </c>
      <c r="O22" s="882" t="s">
        <v>0</v>
      </c>
      <c r="P22" s="884" t="s">
        <v>97</v>
      </c>
      <c r="Q22" s="884">
        <v>7</v>
      </c>
      <c r="R22" s="884" t="s">
        <v>2</v>
      </c>
      <c r="S22" s="884" t="s">
        <v>97</v>
      </c>
      <c r="T22" s="2136">
        <v>6</v>
      </c>
      <c r="U22" s="886" t="s">
        <v>1</v>
      </c>
      <c r="V22" s="884"/>
      <c r="W22" s="1555"/>
      <c r="X22" s="1556"/>
      <c r="Y22" s="881" t="s">
        <v>19</v>
      </c>
      <c r="Z22" s="1047">
        <f>N22*Q22*T22</f>
        <v>294000</v>
      </c>
    </row>
    <row r="23" spans="1:26" s="994" customFormat="1" ht="15.75" customHeight="1">
      <c r="A23" s="986"/>
      <c r="B23" s="987"/>
      <c r="C23" s="988"/>
      <c r="D23" s="989"/>
      <c r="E23" s="995"/>
      <c r="F23" s="996"/>
      <c r="G23" s="997"/>
      <c r="H23" s="998"/>
      <c r="I23" s="999"/>
      <c r="J23" s="1000"/>
      <c r="K23" s="1001"/>
      <c r="L23" s="2138"/>
      <c r="M23" s="906" t="s">
        <v>73</v>
      </c>
      <c r="N23" s="888">
        <v>3000</v>
      </c>
      <c r="O23" s="882" t="s">
        <v>0</v>
      </c>
      <c r="P23" s="884" t="s">
        <v>97</v>
      </c>
      <c r="Q23" s="884">
        <v>7</v>
      </c>
      <c r="R23" s="884" t="s">
        <v>2</v>
      </c>
      <c r="S23" s="884" t="s">
        <v>97</v>
      </c>
      <c r="T23" s="2136">
        <v>1</v>
      </c>
      <c r="U23" s="886" t="s">
        <v>1</v>
      </c>
      <c r="V23" s="884"/>
      <c r="W23" s="1555"/>
      <c r="X23" s="1556"/>
      <c r="Y23" s="881" t="s">
        <v>19</v>
      </c>
      <c r="Z23" s="1047">
        <f>N23*Q23*T23</f>
        <v>21000</v>
      </c>
    </row>
    <row r="24" spans="1:26" s="994" customFormat="1" ht="15.75" customHeight="1">
      <c r="A24" s="986"/>
      <c r="B24" s="987"/>
      <c r="C24" s="988"/>
      <c r="D24" s="989"/>
      <c r="E24" s="995"/>
      <c r="F24" s="996"/>
      <c r="G24" s="997"/>
      <c r="H24" s="998"/>
      <c r="I24" s="999"/>
      <c r="J24" s="1000"/>
      <c r="K24" s="1001"/>
      <c r="L24" s="2138"/>
      <c r="M24" s="906" t="s">
        <v>132</v>
      </c>
      <c r="N24" s="888">
        <v>172000</v>
      </c>
      <c r="O24" s="882" t="s">
        <v>0</v>
      </c>
      <c r="P24" s="884" t="s">
        <v>97</v>
      </c>
      <c r="Q24" s="884">
        <v>1</v>
      </c>
      <c r="R24" s="884" t="s">
        <v>1</v>
      </c>
      <c r="S24" s="884"/>
      <c r="T24" s="2136"/>
      <c r="U24" s="2137"/>
      <c r="V24" s="1556"/>
      <c r="W24" s="1555"/>
      <c r="X24" s="1556"/>
      <c r="Y24" s="881" t="s">
        <v>19</v>
      </c>
      <c r="Z24" s="1047">
        <f>N24*Q24</f>
        <v>172000</v>
      </c>
    </row>
    <row r="25" spans="1:26" s="994" customFormat="1" ht="15.75" customHeight="1">
      <c r="A25" s="986"/>
      <c r="B25" s="987"/>
      <c r="C25" s="988"/>
      <c r="D25" s="989"/>
      <c r="E25" s="995"/>
      <c r="F25" s="996"/>
      <c r="G25" s="997"/>
      <c r="H25" s="998"/>
      <c r="I25" s="999"/>
      <c r="J25" s="1000"/>
      <c r="K25" s="1001"/>
      <c r="L25" s="2138" t="s">
        <v>106</v>
      </c>
      <c r="M25" s="906" t="s">
        <v>851</v>
      </c>
      <c r="N25" s="888">
        <v>250000</v>
      </c>
      <c r="O25" s="882" t="s">
        <v>0</v>
      </c>
      <c r="P25" s="884" t="s">
        <v>97</v>
      </c>
      <c r="Q25" s="884">
        <v>2</v>
      </c>
      <c r="R25" s="884" t="s">
        <v>2</v>
      </c>
      <c r="S25" s="884" t="s">
        <v>97</v>
      </c>
      <c r="T25" s="2136">
        <v>1</v>
      </c>
      <c r="U25" s="886" t="s">
        <v>1</v>
      </c>
      <c r="V25" s="884"/>
      <c r="W25" s="1555"/>
      <c r="X25" s="1556"/>
      <c r="Y25" s="881" t="s">
        <v>19</v>
      </c>
      <c r="Z25" s="1047">
        <f>N25*Q25*T25</f>
        <v>500000</v>
      </c>
    </row>
    <row r="26" spans="1:26" s="994" customFormat="1" ht="15.75" customHeight="1">
      <c r="A26" s="986"/>
      <c r="B26" s="987"/>
      <c r="C26" s="988"/>
      <c r="D26" s="989"/>
      <c r="E26" s="995"/>
      <c r="F26" s="996"/>
      <c r="G26" s="997"/>
      <c r="H26" s="998"/>
      <c r="I26" s="999"/>
      <c r="J26" s="1000"/>
      <c r="K26" s="1001"/>
      <c r="L26" s="2138" t="s">
        <v>106</v>
      </c>
      <c r="M26" s="906" t="s">
        <v>852</v>
      </c>
      <c r="N26" s="888">
        <v>250000</v>
      </c>
      <c r="O26" s="882" t="s">
        <v>0</v>
      </c>
      <c r="P26" s="884" t="s">
        <v>97</v>
      </c>
      <c r="Q26" s="884">
        <v>2</v>
      </c>
      <c r="R26" s="884" t="s">
        <v>2</v>
      </c>
      <c r="S26" s="884" t="s">
        <v>97</v>
      </c>
      <c r="T26" s="2136">
        <v>1</v>
      </c>
      <c r="U26" s="886" t="s">
        <v>1</v>
      </c>
      <c r="V26" s="884"/>
      <c r="W26" s="1555"/>
      <c r="X26" s="1556"/>
      <c r="Y26" s="881" t="s">
        <v>19</v>
      </c>
      <c r="Z26" s="1047">
        <f>N26*Q26*T26</f>
        <v>500000</v>
      </c>
    </row>
    <row r="27" spans="1:26" s="994" customFormat="1" ht="15.75" customHeight="1">
      <c r="A27" s="986"/>
      <c r="B27" s="987"/>
      <c r="C27" s="988"/>
      <c r="D27" s="989"/>
      <c r="E27" s="995"/>
      <c r="F27" s="996"/>
      <c r="G27" s="997"/>
      <c r="H27" s="998"/>
      <c r="I27" s="999"/>
      <c r="J27" s="1000"/>
      <c r="K27" s="1001"/>
      <c r="L27" s="2138" t="s">
        <v>135</v>
      </c>
      <c r="M27" s="906" t="s">
        <v>853</v>
      </c>
      <c r="N27" s="888" t="s">
        <v>435</v>
      </c>
      <c r="O27" s="882"/>
      <c r="P27" s="884"/>
      <c r="Q27" s="884"/>
      <c r="R27" s="884"/>
      <c r="S27" s="884"/>
      <c r="T27" s="2136"/>
      <c r="U27" s="2137"/>
      <c r="V27" s="1556"/>
      <c r="W27" s="1555"/>
      <c r="X27" s="1556"/>
      <c r="Y27" s="881"/>
      <c r="Z27" s="1047"/>
    </row>
    <row r="28" spans="1:26" s="994" customFormat="1" ht="15.75" customHeight="1">
      <c r="A28" s="986"/>
      <c r="B28" s="987"/>
      <c r="C28" s="988"/>
      <c r="D28" s="989"/>
      <c r="E28" s="995"/>
      <c r="F28" s="996"/>
      <c r="G28" s="997"/>
      <c r="H28" s="998"/>
      <c r="I28" s="999"/>
      <c r="J28" s="1000"/>
      <c r="K28" s="1001"/>
      <c r="L28" s="2138"/>
      <c r="M28" s="906" t="s">
        <v>854</v>
      </c>
      <c r="N28" s="888">
        <v>50000</v>
      </c>
      <c r="O28" s="882" t="s">
        <v>0</v>
      </c>
      <c r="P28" s="884" t="s">
        <v>97</v>
      </c>
      <c r="Q28" s="884">
        <v>3</v>
      </c>
      <c r="R28" s="884" t="s">
        <v>2</v>
      </c>
      <c r="S28" s="884" t="s">
        <v>97</v>
      </c>
      <c r="T28" s="2136">
        <v>1</v>
      </c>
      <c r="U28" s="886" t="s">
        <v>1</v>
      </c>
      <c r="V28" s="1556"/>
      <c r="W28" s="1555"/>
      <c r="X28" s="1556"/>
      <c r="Y28" s="881" t="s">
        <v>19</v>
      </c>
      <c r="Z28" s="1047">
        <f>N28*Q28*T28</f>
        <v>150000</v>
      </c>
    </row>
    <row r="29" spans="1:26" s="994" customFormat="1" ht="15.75" customHeight="1">
      <c r="A29" s="986"/>
      <c r="B29" s="987"/>
      <c r="C29" s="988"/>
      <c r="D29" s="989"/>
      <c r="E29" s="995"/>
      <c r="F29" s="996"/>
      <c r="G29" s="997"/>
      <c r="H29" s="998"/>
      <c r="I29" s="999"/>
      <c r="J29" s="1000"/>
      <c r="K29" s="1001"/>
      <c r="L29" s="2138" t="s">
        <v>135</v>
      </c>
      <c r="M29" s="906" t="s">
        <v>389</v>
      </c>
      <c r="N29" s="888" t="s">
        <v>435</v>
      </c>
      <c r="O29" s="882"/>
      <c r="P29" s="884"/>
      <c r="Q29" s="884"/>
      <c r="R29" s="884"/>
      <c r="S29" s="884"/>
      <c r="T29" s="2136"/>
      <c r="U29" s="2137"/>
      <c r="V29" s="1556"/>
      <c r="W29" s="1555"/>
      <c r="X29" s="1556"/>
      <c r="Y29" s="881"/>
      <c r="Z29" s="1047"/>
    </row>
    <row r="30" spans="1:26" s="994" customFormat="1" ht="15.75" customHeight="1">
      <c r="A30" s="986"/>
      <c r="B30" s="987"/>
      <c r="C30" s="988"/>
      <c r="D30" s="989"/>
      <c r="E30" s="995"/>
      <c r="F30" s="996"/>
      <c r="G30" s="997"/>
      <c r="H30" s="998"/>
      <c r="I30" s="999"/>
      <c r="J30" s="1000"/>
      <c r="K30" s="1001"/>
      <c r="L30" s="2138"/>
      <c r="M30" s="906" t="s">
        <v>73</v>
      </c>
      <c r="N30" s="888">
        <v>50000</v>
      </c>
      <c r="O30" s="882" t="s">
        <v>0</v>
      </c>
      <c r="P30" s="884" t="s">
        <v>97</v>
      </c>
      <c r="Q30" s="884">
        <v>10</v>
      </c>
      <c r="R30" s="884" t="s">
        <v>1</v>
      </c>
      <c r="S30" s="884"/>
      <c r="T30" s="2136"/>
      <c r="U30" s="2137"/>
      <c r="V30" s="1556"/>
      <c r="W30" s="1555"/>
      <c r="X30" s="1556"/>
      <c r="Y30" s="881" t="s">
        <v>19</v>
      </c>
      <c r="Z30" s="1047">
        <f>N30*Q30</f>
        <v>500000</v>
      </c>
    </row>
    <row r="31" spans="1:26" s="994" customFormat="1" ht="15.75" customHeight="1">
      <c r="A31" s="986"/>
      <c r="B31" s="987"/>
      <c r="C31" s="988"/>
      <c r="D31" s="989"/>
      <c r="E31" s="995"/>
      <c r="F31" s="996"/>
      <c r="G31" s="997"/>
      <c r="H31" s="998"/>
      <c r="I31" s="999"/>
      <c r="J31" s="1000"/>
      <c r="K31" s="1001"/>
      <c r="L31" s="2138"/>
      <c r="M31" s="906" t="s">
        <v>304</v>
      </c>
      <c r="N31" s="888">
        <v>7000</v>
      </c>
      <c r="O31" s="882" t="s">
        <v>0</v>
      </c>
      <c r="P31" s="884" t="s">
        <v>97</v>
      </c>
      <c r="Q31" s="884">
        <v>7</v>
      </c>
      <c r="R31" s="884" t="s">
        <v>2</v>
      </c>
      <c r="S31" s="884" t="s">
        <v>97</v>
      </c>
      <c r="T31" s="2136">
        <v>4</v>
      </c>
      <c r="U31" s="886" t="s">
        <v>1</v>
      </c>
      <c r="V31" s="884"/>
      <c r="W31" s="1555"/>
      <c r="X31" s="1556"/>
      <c r="Y31" s="881" t="s">
        <v>19</v>
      </c>
      <c r="Z31" s="1047">
        <f>N31*Q31*T31</f>
        <v>196000</v>
      </c>
    </row>
    <row r="32" spans="1:26" s="994" customFormat="1" ht="15.75" customHeight="1">
      <c r="A32" s="1974"/>
      <c r="B32" s="1003"/>
      <c r="C32" s="1004"/>
      <c r="D32" s="1975"/>
      <c r="E32" s="1005"/>
      <c r="F32" s="1006"/>
      <c r="G32" s="1007"/>
      <c r="H32" s="1008"/>
      <c r="I32" s="1009"/>
      <c r="J32" s="1010"/>
      <c r="K32" s="1011"/>
      <c r="L32" s="2164"/>
      <c r="M32" s="908" t="s">
        <v>132</v>
      </c>
      <c r="N32" s="897">
        <v>68000</v>
      </c>
      <c r="O32" s="946" t="s">
        <v>0</v>
      </c>
      <c r="P32" s="899" t="s">
        <v>97</v>
      </c>
      <c r="Q32" s="899">
        <v>1</v>
      </c>
      <c r="R32" s="899" t="s">
        <v>1</v>
      </c>
      <c r="S32" s="899"/>
      <c r="T32" s="2140"/>
      <c r="U32" s="2141"/>
      <c r="V32" s="1570"/>
      <c r="W32" s="958"/>
      <c r="X32" s="1570"/>
      <c r="Y32" s="898" t="s">
        <v>19</v>
      </c>
      <c r="Z32" s="1051">
        <f>N32*Q32</f>
        <v>68000</v>
      </c>
    </row>
    <row r="33" spans="1:26" s="994" customFormat="1" ht="15.75" customHeight="1">
      <c r="A33" s="2216"/>
      <c r="B33" s="2217"/>
      <c r="C33" s="2218"/>
      <c r="D33" s="1013"/>
      <c r="E33" s="2219"/>
      <c r="F33" s="991"/>
      <c r="G33" s="2220"/>
      <c r="H33" s="2221"/>
      <c r="I33" s="2222"/>
      <c r="J33" s="2223"/>
      <c r="K33" s="992"/>
      <c r="L33" s="2224" t="s">
        <v>135</v>
      </c>
      <c r="M33" s="2225" t="s">
        <v>855</v>
      </c>
      <c r="N33" s="870" t="s">
        <v>435</v>
      </c>
      <c r="O33" s="2015"/>
      <c r="P33" s="872"/>
      <c r="Q33" s="872"/>
      <c r="R33" s="872"/>
      <c r="S33" s="872"/>
      <c r="T33" s="2226"/>
      <c r="U33" s="2227"/>
      <c r="V33" s="2150"/>
      <c r="W33" s="2228"/>
      <c r="X33" s="2150"/>
      <c r="Y33" s="871"/>
      <c r="Z33" s="2229"/>
    </row>
    <row r="34" spans="1:26" s="994" customFormat="1" ht="15.75" customHeight="1">
      <c r="A34" s="986"/>
      <c r="B34" s="987"/>
      <c r="C34" s="988"/>
      <c r="D34" s="989"/>
      <c r="E34" s="995"/>
      <c r="F34" s="996"/>
      <c r="G34" s="997"/>
      <c r="H34" s="998"/>
      <c r="I34" s="999"/>
      <c r="J34" s="1000"/>
      <c r="K34" s="1001"/>
      <c r="L34" s="2138"/>
      <c r="M34" s="906" t="s">
        <v>856</v>
      </c>
      <c r="N34" s="888">
        <v>13000</v>
      </c>
      <c r="O34" s="882" t="s">
        <v>0</v>
      </c>
      <c r="P34" s="884" t="s">
        <v>97</v>
      </c>
      <c r="Q34" s="884">
        <v>7</v>
      </c>
      <c r="R34" s="884" t="s">
        <v>2</v>
      </c>
      <c r="S34" s="884" t="s">
        <v>97</v>
      </c>
      <c r="T34" s="2136">
        <v>1</v>
      </c>
      <c r="U34" s="886" t="s">
        <v>1</v>
      </c>
      <c r="V34" s="1556"/>
      <c r="W34" s="1555"/>
      <c r="X34" s="1556"/>
      <c r="Y34" s="881" t="s">
        <v>19</v>
      </c>
      <c r="Z34" s="1047">
        <f>N34*Q34*T34</f>
        <v>91000</v>
      </c>
    </row>
    <row r="35" spans="1:26" s="994" customFormat="1" ht="15.75" customHeight="1">
      <c r="A35" s="986"/>
      <c r="B35" s="987"/>
      <c r="C35" s="988"/>
      <c r="D35" s="989"/>
      <c r="E35" s="995"/>
      <c r="F35" s="996"/>
      <c r="G35" s="997"/>
      <c r="H35" s="998"/>
      <c r="I35" s="999"/>
      <c r="J35" s="1000"/>
      <c r="K35" s="1001"/>
      <c r="L35" s="2138"/>
      <c r="M35" s="906" t="s">
        <v>132</v>
      </c>
      <c r="N35" s="888">
        <v>100000</v>
      </c>
      <c r="O35" s="882" t="s">
        <v>0</v>
      </c>
      <c r="P35" s="884" t="s">
        <v>97</v>
      </c>
      <c r="Q35" s="884">
        <v>1</v>
      </c>
      <c r="R35" s="884" t="s">
        <v>1</v>
      </c>
      <c r="S35" s="884"/>
      <c r="T35" s="2136"/>
      <c r="U35" s="2137"/>
      <c r="V35" s="1556"/>
      <c r="W35" s="1555"/>
      <c r="X35" s="1556"/>
      <c r="Y35" s="881" t="s">
        <v>19</v>
      </c>
      <c r="Z35" s="1047">
        <f>N35*Q35</f>
        <v>100000</v>
      </c>
    </row>
    <row r="36" spans="1:26" s="994" customFormat="1" ht="15.75" customHeight="1">
      <c r="A36" s="986"/>
      <c r="B36" s="987"/>
      <c r="C36" s="988"/>
      <c r="D36" s="989"/>
      <c r="E36" s="995"/>
      <c r="F36" s="996"/>
      <c r="G36" s="997"/>
      <c r="H36" s="998"/>
      <c r="I36" s="999"/>
      <c r="J36" s="1000"/>
      <c r="K36" s="1001"/>
      <c r="L36" s="2082" t="s">
        <v>135</v>
      </c>
      <c r="M36" s="2139" t="s">
        <v>857</v>
      </c>
      <c r="N36" s="897">
        <v>100000</v>
      </c>
      <c r="O36" s="946" t="s">
        <v>0</v>
      </c>
      <c r="P36" s="899" t="s">
        <v>97</v>
      </c>
      <c r="Q36" s="899">
        <v>1</v>
      </c>
      <c r="R36" s="899" t="s">
        <v>1</v>
      </c>
      <c r="S36" s="899"/>
      <c r="T36" s="2140"/>
      <c r="U36" s="2141"/>
      <c r="V36" s="1570"/>
      <c r="W36" s="958"/>
      <c r="X36" s="1570"/>
      <c r="Y36" s="898" t="s">
        <v>19</v>
      </c>
      <c r="Z36" s="1051">
        <f>N36*Q36</f>
        <v>100000</v>
      </c>
    </row>
    <row r="37" spans="1:26" s="994" customFormat="1" ht="15.75" customHeight="1">
      <c r="A37" s="986"/>
      <c r="B37" s="987"/>
      <c r="C37" s="988"/>
      <c r="D37" s="989"/>
      <c r="E37" s="990" t="s">
        <v>205</v>
      </c>
      <c r="F37" s="996"/>
      <c r="G37" s="1815"/>
      <c r="H37" s="1770"/>
      <c r="I37" s="1771"/>
      <c r="J37" s="1255"/>
      <c r="K37" s="992"/>
      <c r="L37" s="2126"/>
      <c r="M37" s="2127" t="s">
        <v>858</v>
      </c>
      <c r="N37" s="2128"/>
      <c r="O37" s="2129"/>
      <c r="P37" s="2130"/>
      <c r="Q37" s="2130"/>
      <c r="R37" s="2130"/>
      <c r="S37" s="2130"/>
      <c r="T37" s="2131"/>
      <c r="U37" s="2132"/>
      <c r="V37" s="2133"/>
      <c r="W37" s="2134"/>
      <c r="X37" s="2133"/>
      <c r="Y37" s="2135"/>
      <c r="Z37" s="2142">
        <f>SUM(Z38:Z58)</f>
        <v>8229000</v>
      </c>
    </row>
    <row r="38" spans="1:26" s="994" customFormat="1" ht="15.75" customHeight="1">
      <c r="A38" s="986"/>
      <c r="B38" s="987"/>
      <c r="C38" s="988"/>
      <c r="D38" s="989"/>
      <c r="E38" s="1055"/>
      <c r="F38" s="996"/>
      <c r="G38" s="1815"/>
      <c r="H38" s="1770"/>
      <c r="I38" s="1816"/>
      <c r="J38" s="1255"/>
      <c r="K38" s="1001"/>
      <c r="L38" s="2074" t="s">
        <v>135</v>
      </c>
      <c r="M38" s="906" t="s">
        <v>859</v>
      </c>
      <c r="N38" s="888">
        <v>600000</v>
      </c>
      <c r="O38" s="882" t="s">
        <v>0</v>
      </c>
      <c r="P38" s="884" t="s">
        <v>97</v>
      </c>
      <c r="Q38" s="884">
        <v>7</v>
      </c>
      <c r="R38" s="884" t="s">
        <v>2</v>
      </c>
      <c r="S38" s="884" t="s">
        <v>97</v>
      </c>
      <c r="T38" s="2136">
        <v>1</v>
      </c>
      <c r="U38" s="2137" t="s">
        <v>1</v>
      </c>
      <c r="V38" s="884"/>
      <c r="W38" s="1555"/>
      <c r="X38" s="1556"/>
      <c r="Y38" s="881" t="s">
        <v>19</v>
      </c>
      <c r="Z38" s="1047">
        <f>N38*Q38*T38</f>
        <v>4200000</v>
      </c>
    </row>
    <row r="39" spans="1:26" s="994" customFormat="1" ht="15.75" customHeight="1">
      <c r="A39" s="986"/>
      <c r="B39" s="987"/>
      <c r="C39" s="988"/>
      <c r="D39" s="989"/>
      <c r="E39" s="995"/>
      <c r="F39" s="996"/>
      <c r="G39" s="997"/>
      <c r="H39" s="998"/>
      <c r="I39" s="999"/>
      <c r="J39" s="1000"/>
      <c r="K39" s="1001"/>
      <c r="L39" s="2138" t="s">
        <v>106</v>
      </c>
      <c r="M39" s="906" t="s">
        <v>860</v>
      </c>
      <c r="N39" s="888">
        <v>115000</v>
      </c>
      <c r="O39" s="882" t="s">
        <v>0</v>
      </c>
      <c r="P39" s="884" t="s">
        <v>97</v>
      </c>
      <c r="Q39" s="884">
        <v>1</v>
      </c>
      <c r="R39" s="884" t="s">
        <v>1</v>
      </c>
      <c r="S39" s="884"/>
      <c r="T39" s="2136"/>
      <c r="U39" s="2137"/>
      <c r="V39" s="1556"/>
      <c r="W39" s="1555"/>
      <c r="X39" s="1556"/>
      <c r="Y39" s="881" t="s">
        <v>4</v>
      </c>
      <c r="Z39" s="1047">
        <f>N39*Q39</f>
        <v>115000</v>
      </c>
    </row>
    <row r="40" spans="1:26" s="994" customFormat="1" ht="15.75" customHeight="1">
      <c r="A40" s="986"/>
      <c r="B40" s="987"/>
      <c r="C40" s="988"/>
      <c r="D40" s="989"/>
      <c r="E40" s="995"/>
      <c r="F40" s="996"/>
      <c r="G40" s="997"/>
      <c r="H40" s="998"/>
      <c r="I40" s="999"/>
      <c r="J40" s="1000"/>
      <c r="K40" s="1001"/>
      <c r="L40" s="2138" t="s">
        <v>135</v>
      </c>
      <c r="M40" s="906" t="s">
        <v>861</v>
      </c>
      <c r="N40" s="888"/>
      <c r="O40" s="882"/>
      <c r="P40" s="884"/>
      <c r="Q40" s="884"/>
      <c r="R40" s="884"/>
      <c r="S40" s="884"/>
      <c r="T40" s="2136"/>
      <c r="U40" s="886"/>
      <c r="V40" s="884"/>
      <c r="W40" s="1555"/>
      <c r="X40" s="1556"/>
      <c r="Y40" s="881"/>
      <c r="Z40" s="1047"/>
    </row>
    <row r="41" spans="1:26" s="994" customFormat="1" ht="15.75" customHeight="1">
      <c r="A41" s="986"/>
      <c r="B41" s="987"/>
      <c r="C41" s="988"/>
      <c r="D41" s="989"/>
      <c r="E41" s="995"/>
      <c r="F41" s="996"/>
      <c r="G41" s="997"/>
      <c r="H41" s="998"/>
      <c r="I41" s="999"/>
      <c r="J41" s="1000"/>
      <c r="K41" s="1001"/>
      <c r="L41" s="2138"/>
      <c r="M41" s="906" t="s">
        <v>238</v>
      </c>
      <c r="N41" s="888">
        <v>70000</v>
      </c>
      <c r="O41" s="882" t="s">
        <v>0</v>
      </c>
      <c r="P41" s="884" t="s">
        <v>97</v>
      </c>
      <c r="Q41" s="884">
        <v>7</v>
      </c>
      <c r="R41" s="884" t="s">
        <v>2</v>
      </c>
      <c r="S41" s="884" t="s">
        <v>97</v>
      </c>
      <c r="T41" s="2136">
        <v>3</v>
      </c>
      <c r="U41" s="886" t="s">
        <v>1</v>
      </c>
      <c r="V41" s="884"/>
      <c r="W41" s="1555"/>
      <c r="X41" s="1556"/>
      <c r="Y41" s="881" t="s">
        <v>19</v>
      </c>
      <c r="Z41" s="1047">
        <f>N41*Q41*T41</f>
        <v>1470000</v>
      </c>
    </row>
    <row r="42" spans="1:26" s="994" customFormat="1" ht="15.75" customHeight="1">
      <c r="A42" s="986"/>
      <c r="B42" s="987"/>
      <c r="C42" s="988"/>
      <c r="D42" s="989"/>
      <c r="E42" s="995"/>
      <c r="F42" s="996"/>
      <c r="G42" s="997"/>
      <c r="H42" s="998"/>
      <c r="I42" s="999"/>
      <c r="J42" s="1000"/>
      <c r="K42" s="1001"/>
      <c r="L42" s="2138"/>
      <c r="M42" s="906" t="s">
        <v>862</v>
      </c>
      <c r="N42" s="888">
        <v>3000</v>
      </c>
      <c r="O42" s="882" t="s">
        <v>0</v>
      </c>
      <c r="P42" s="884" t="s">
        <v>97</v>
      </c>
      <c r="Q42" s="884">
        <v>14</v>
      </c>
      <c r="R42" s="884" t="s">
        <v>2</v>
      </c>
      <c r="S42" s="884" t="s">
        <v>97</v>
      </c>
      <c r="T42" s="2136">
        <v>3</v>
      </c>
      <c r="U42" s="886" t="s">
        <v>1</v>
      </c>
      <c r="V42" s="884"/>
      <c r="W42" s="1555"/>
      <c r="X42" s="1556"/>
      <c r="Y42" s="881" t="s">
        <v>19</v>
      </c>
      <c r="Z42" s="1047">
        <f>N42*Q42*T42</f>
        <v>126000</v>
      </c>
    </row>
    <row r="43" spans="1:26" s="994" customFormat="1" ht="15.75" customHeight="1">
      <c r="A43" s="986"/>
      <c r="B43" s="987"/>
      <c r="C43" s="988"/>
      <c r="D43" s="989"/>
      <c r="E43" s="995"/>
      <c r="F43" s="996"/>
      <c r="G43" s="997"/>
      <c r="H43" s="998"/>
      <c r="I43" s="999"/>
      <c r="J43" s="1000"/>
      <c r="K43" s="1001"/>
      <c r="L43" s="2138"/>
      <c r="M43" s="906" t="s">
        <v>863</v>
      </c>
      <c r="N43" s="888">
        <v>50000</v>
      </c>
      <c r="O43" s="882" t="s">
        <v>0</v>
      </c>
      <c r="P43" s="884" t="s">
        <v>97</v>
      </c>
      <c r="Q43" s="884">
        <v>1</v>
      </c>
      <c r="R43" s="884" t="s">
        <v>1</v>
      </c>
      <c r="S43" s="884"/>
      <c r="T43" s="2136"/>
      <c r="U43" s="2137"/>
      <c r="V43" s="1556"/>
      <c r="W43" s="1555"/>
      <c r="X43" s="1556"/>
      <c r="Y43" s="881" t="s">
        <v>19</v>
      </c>
      <c r="Z43" s="1047">
        <f>N43*Q43</f>
        <v>50000</v>
      </c>
    </row>
    <row r="44" spans="1:26" s="994" customFormat="1" ht="15.75" customHeight="1">
      <c r="A44" s="986"/>
      <c r="B44" s="987"/>
      <c r="C44" s="988"/>
      <c r="D44" s="989"/>
      <c r="E44" s="995"/>
      <c r="F44" s="996"/>
      <c r="G44" s="997"/>
      <c r="H44" s="998"/>
      <c r="I44" s="999"/>
      <c r="J44" s="1000"/>
      <c r="K44" s="1001"/>
      <c r="L44" s="2138" t="s">
        <v>135</v>
      </c>
      <c r="M44" s="906" t="s">
        <v>864</v>
      </c>
      <c r="N44" s="888" t="s">
        <v>435</v>
      </c>
      <c r="O44" s="882"/>
      <c r="P44" s="884"/>
      <c r="Q44" s="884"/>
      <c r="R44" s="884"/>
      <c r="S44" s="884"/>
      <c r="T44" s="2136"/>
      <c r="U44" s="2137"/>
      <c r="V44" s="1556"/>
      <c r="W44" s="1555"/>
      <c r="X44" s="1556"/>
      <c r="Y44" s="881"/>
      <c r="Z44" s="1047"/>
    </row>
    <row r="45" spans="1:26" s="994" customFormat="1" ht="15.75" customHeight="1">
      <c r="A45" s="986"/>
      <c r="B45" s="987"/>
      <c r="C45" s="988"/>
      <c r="D45" s="989"/>
      <c r="E45" s="995"/>
      <c r="F45" s="996"/>
      <c r="G45" s="997"/>
      <c r="H45" s="998"/>
      <c r="I45" s="999"/>
      <c r="J45" s="1000"/>
      <c r="K45" s="1001"/>
      <c r="L45" s="2138"/>
      <c r="M45" s="906" t="s">
        <v>304</v>
      </c>
      <c r="N45" s="888">
        <v>8000</v>
      </c>
      <c r="O45" s="882" t="s">
        <v>0</v>
      </c>
      <c r="P45" s="884" t="s">
        <v>97</v>
      </c>
      <c r="Q45" s="884">
        <v>14</v>
      </c>
      <c r="R45" s="884" t="s">
        <v>2</v>
      </c>
      <c r="S45" s="884" t="s">
        <v>97</v>
      </c>
      <c r="T45" s="2136">
        <v>1</v>
      </c>
      <c r="U45" s="886" t="s">
        <v>1</v>
      </c>
      <c r="V45" s="1556"/>
      <c r="W45" s="1555"/>
      <c r="X45" s="1556"/>
      <c r="Y45" s="881" t="s">
        <v>19</v>
      </c>
      <c r="Z45" s="1047">
        <f>N45*Q45*T45</f>
        <v>112000</v>
      </c>
    </row>
    <row r="46" spans="1:26" s="994" customFormat="1" ht="15.75" customHeight="1">
      <c r="A46" s="986"/>
      <c r="B46" s="987"/>
      <c r="C46" s="988"/>
      <c r="D46" s="989"/>
      <c r="E46" s="995"/>
      <c r="F46" s="996"/>
      <c r="G46" s="997"/>
      <c r="H46" s="998"/>
      <c r="I46" s="999"/>
      <c r="J46" s="1000"/>
      <c r="K46" s="1001"/>
      <c r="L46" s="2138" t="s">
        <v>135</v>
      </c>
      <c r="M46" s="906" t="s">
        <v>850</v>
      </c>
      <c r="N46" s="888" t="s">
        <v>435</v>
      </c>
      <c r="O46" s="882"/>
      <c r="P46" s="884"/>
      <c r="Q46" s="884"/>
      <c r="R46" s="884"/>
      <c r="S46" s="884"/>
      <c r="T46" s="2136"/>
      <c r="U46" s="2137"/>
      <c r="V46" s="1556"/>
      <c r="W46" s="1555"/>
      <c r="X46" s="1556"/>
      <c r="Y46" s="881"/>
      <c r="Z46" s="1047"/>
    </row>
    <row r="47" spans="1:26" s="994" customFormat="1" ht="15.75" customHeight="1">
      <c r="A47" s="986"/>
      <c r="B47" s="987"/>
      <c r="C47" s="988"/>
      <c r="D47" s="989"/>
      <c r="E47" s="995"/>
      <c r="F47" s="996"/>
      <c r="G47" s="997"/>
      <c r="H47" s="998"/>
      <c r="I47" s="999"/>
      <c r="J47" s="1000"/>
      <c r="K47" s="1001"/>
      <c r="L47" s="2138"/>
      <c r="M47" s="906" t="s">
        <v>238</v>
      </c>
      <c r="N47" s="888">
        <v>70000</v>
      </c>
      <c r="O47" s="882" t="s">
        <v>0</v>
      </c>
      <c r="P47" s="884" t="s">
        <v>97</v>
      </c>
      <c r="Q47" s="884">
        <v>1</v>
      </c>
      <c r="R47" s="884" t="s">
        <v>2</v>
      </c>
      <c r="S47" s="884" t="s">
        <v>97</v>
      </c>
      <c r="T47" s="2136">
        <v>6</v>
      </c>
      <c r="U47" s="2137" t="s">
        <v>1</v>
      </c>
      <c r="V47" s="1556"/>
      <c r="W47" s="1555"/>
      <c r="X47" s="1556"/>
      <c r="Y47" s="881" t="s">
        <v>19</v>
      </c>
      <c r="Z47" s="1047">
        <f t="shared" ref="Z47" si="0">N47*Q47*T47</f>
        <v>420000</v>
      </c>
    </row>
    <row r="48" spans="1:26" s="994" customFormat="1" ht="15.75" customHeight="1">
      <c r="A48" s="986"/>
      <c r="B48" s="987"/>
      <c r="C48" s="988"/>
      <c r="D48" s="989"/>
      <c r="E48" s="995"/>
      <c r="F48" s="996"/>
      <c r="G48" s="997"/>
      <c r="H48" s="998"/>
      <c r="I48" s="999"/>
      <c r="J48" s="1000"/>
      <c r="K48" s="1001"/>
      <c r="L48" s="2138"/>
      <c r="M48" s="906" t="s">
        <v>862</v>
      </c>
      <c r="N48" s="888">
        <v>3000</v>
      </c>
      <c r="O48" s="882" t="s">
        <v>0</v>
      </c>
      <c r="P48" s="884" t="s">
        <v>97</v>
      </c>
      <c r="Q48" s="884">
        <v>7</v>
      </c>
      <c r="R48" s="884" t="s">
        <v>2</v>
      </c>
      <c r="S48" s="884" t="s">
        <v>97</v>
      </c>
      <c r="T48" s="2136">
        <v>6</v>
      </c>
      <c r="U48" s="886" t="s">
        <v>1</v>
      </c>
      <c r="V48" s="884"/>
      <c r="W48" s="1555"/>
      <c r="X48" s="1556"/>
      <c r="Y48" s="881" t="s">
        <v>19</v>
      </c>
      <c r="Z48" s="1047">
        <f>N48*Q48*T48</f>
        <v>126000</v>
      </c>
    </row>
    <row r="49" spans="1:30" s="994" customFormat="1" ht="15.75" customHeight="1">
      <c r="A49" s="986"/>
      <c r="B49" s="987"/>
      <c r="C49" s="988"/>
      <c r="D49" s="989"/>
      <c r="E49" s="995"/>
      <c r="F49" s="996"/>
      <c r="G49" s="997"/>
      <c r="H49" s="998"/>
      <c r="I49" s="999"/>
      <c r="J49" s="1000"/>
      <c r="K49" s="1001"/>
      <c r="L49" s="2138"/>
      <c r="M49" s="906" t="s">
        <v>863</v>
      </c>
      <c r="N49" s="888">
        <v>50000</v>
      </c>
      <c r="O49" s="882" t="s">
        <v>0</v>
      </c>
      <c r="P49" s="884" t="s">
        <v>97</v>
      </c>
      <c r="Q49" s="884">
        <v>1</v>
      </c>
      <c r="R49" s="884" t="s">
        <v>1</v>
      </c>
      <c r="S49" s="884"/>
      <c r="T49" s="2136"/>
      <c r="U49" s="2137"/>
      <c r="V49" s="1556"/>
      <c r="W49" s="1555"/>
      <c r="X49" s="1556"/>
      <c r="Y49" s="881" t="s">
        <v>19</v>
      </c>
      <c r="Z49" s="1047">
        <f>N49*Q49</f>
        <v>50000</v>
      </c>
    </row>
    <row r="50" spans="1:30" s="994" customFormat="1" ht="15.75" customHeight="1">
      <c r="A50" s="986"/>
      <c r="B50" s="987"/>
      <c r="C50" s="988"/>
      <c r="D50" s="989"/>
      <c r="E50" s="995"/>
      <c r="F50" s="996"/>
      <c r="G50" s="997"/>
      <c r="H50" s="998"/>
      <c r="I50" s="999"/>
      <c r="J50" s="1000"/>
      <c r="K50" s="1001"/>
      <c r="L50" s="2138" t="s">
        <v>135</v>
      </c>
      <c r="M50" s="906" t="s">
        <v>865</v>
      </c>
      <c r="N50" s="888" t="s">
        <v>435</v>
      </c>
      <c r="O50" s="882"/>
      <c r="P50" s="884"/>
      <c r="Q50" s="884"/>
      <c r="R50" s="884"/>
      <c r="S50" s="884"/>
      <c r="T50" s="2136"/>
      <c r="U50" s="2137"/>
      <c r="V50" s="1556"/>
      <c r="W50" s="1555"/>
      <c r="X50" s="1556"/>
      <c r="Y50" s="881"/>
      <c r="Z50" s="1047"/>
    </row>
    <row r="51" spans="1:30" s="994" customFormat="1" ht="15.75" customHeight="1">
      <c r="A51" s="986"/>
      <c r="B51" s="987"/>
      <c r="C51" s="988"/>
      <c r="D51" s="989"/>
      <c r="E51" s="995"/>
      <c r="F51" s="996"/>
      <c r="G51" s="997"/>
      <c r="H51" s="998"/>
      <c r="I51" s="999"/>
      <c r="J51" s="1000"/>
      <c r="K51" s="1001"/>
      <c r="L51" s="2138"/>
      <c r="M51" s="906" t="s">
        <v>866</v>
      </c>
      <c r="N51" s="888">
        <v>50000</v>
      </c>
      <c r="O51" s="882" t="s">
        <v>0</v>
      </c>
      <c r="P51" s="884" t="s">
        <v>97</v>
      </c>
      <c r="Q51" s="884">
        <v>2</v>
      </c>
      <c r="R51" s="884" t="s">
        <v>2</v>
      </c>
      <c r="S51" s="884" t="s">
        <v>97</v>
      </c>
      <c r="T51" s="2136">
        <v>12</v>
      </c>
      <c r="U51" s="886" t="s">
        <v>1</v>
      </c>
      <c r="V51" s="1556"/>
      <c r="W51" s="1555"/>
      <c r="X51" s="1556"/>
      <c r="Y51" s="881" t="s">
        <v>19</v>
      </c>
      <c r="Z51" s="1047">
        <f>N51*Q51*T51</f>
        <v>1200000</v>
      </c>
    </row>
    <row r="52" spans="1:30" s="994" customFormat="1" ht="15.75" customHeight="1">
      <c r="A52" s="986"/>
      <c r="B52" s="987"/>
      <c r="C52" s="988"/>
      <c r="D52" s="989"/>
      <c r="E52" s="995"/>
      <c r="F52" s="996"/>
      <c r="G52" s="997"/>
      <c r="H52" s="998"/>
      <c r="I52" s="999"/>
      <c r="J52" s="1000"/>
      <c r="K52" s="1001"/>
      <c r="L52" s="2138" t="s">
        <v>135</v>
      </c>
      <c r="M52" s="906" t="s">
        <v>867</v>
      </c>
      <c r="N52" s="888"/>
      <c r="O52" s="882"/>
      <c r="P52" s="884"/>
      <c r="Q52" s="884"/>
      <c r="R52" s="884"/>
      <c r="S52" s="884"/>
      <c r="T52" s="2136"/>
      <c r="U52" s="2137"/>
      <c r="V52" s="1556"/>
      <c r="W52" s="1555"/>
      <c r="X52" s="1556"/>
      <c r="Y52" s="881"/>
      <c r="Z52" s="1047"/>
    </row>
    <row r="53" spans="1:30" s="994" customFormat="1" ht="15.75" customHeight="1">
      <c r="A53" s="986"/>
      <c r="B53" s="987"/>
      <c r="C53" s="988"/>
      <c r="D53" s="989"/>
      <c r="E53" s="995"/>
      <c r="F53" s="996"/>
      <c r="G53" s="997"/>
      <c r="H53" s="998"/>
      <c r="I53" s="999"/>
      <c r="J53" s="1000"/>
      <c r="K53" s="1001"/>
      <c r="L53" s="2074"/>
      <c r="M53" s="887" t="s">
        <v>364</v>
      </c>
      <c r="N53" s="888">
        <v>20000</v>
      </c>
      <c r="O53" s="882" t="s">
        <v>0</v>
      </c>
      <c r="P53" s="884" t="s">
        <v>97</v>
      </c>
      <c r="Q53" s="884">
        <v>7</v>
      </c>
      <c r="R53" s="884" t="s">
        <v>2</v>
      </c>
      <c r="S53" s="884" t="s">
        <v>97</v>
      </c>
      <c r="T53" s="2136">
        <v>1</v>
      </c>
      <c r="U53" s="2137" t="s">
        <v>1</v>
      </c>
      <c r="V53" s="1556"/>
      <c r="W53" s="1555"/>
      <c r="X53" s="1556"/>
      <c r="Y53" s="881" t="s">
        <v>4</v>
      </c>
      <c r="Z53" s="1047">
        <f t="shared" ref="Z53:Z58" si="1">N53*Q53</f>
        <v>140000</v>
      </c>
    </row>
    <row r="54" spans="1:30" s="994" customFormat="1" ht="15.75" customHeight="1">
      <c r="A54" s="986"/>
      <c r="B54" s="987"/>
      <c r="C54" s="988"/>
      <c r="D54" s="989"/>
      <c r="E54" s="995"/>
      <c r="F54" s="996"/>
      <c r="G54" s="997"/>
      <c r="H54" s="998"/>
      <c r="I54" s="999"/>
      <c r="J54" s="1000"/>
      <c r="K54" s="1001"/>
      <c r="L54" s="2074"/>
      <c r="M54" s="887" t="s">
        <v>304</v>
      </c>
      <c r="N54" s="888">
        <v>8000</v>
      </c>
      <c r="O54" s="882" t="s">
        <v>0</v>
      </c>
      <c r="P54" s="884" t="s">
        <v>97</v>
      </c>
      <c r="Q54" s="884">
        <v>7</v>
      </c>
      <c r="R54" s="884" t="s">
        <v>2</v>
      </c>
      <c r="S54" s="884" t="s">
        <v>97</v>
      </c>
      <c r="T54" s="2136">
        <v>1</v>
      </c>
      <c r="U54" s="2137" t="s">
        <v>1</v>
      </c>
      <c r="V54" s="1556"/>
      <c r="W54" s="1555"/>
      <c r="X54" s="1556"/>
      <c r="Y54" s="881" t="s">
        <v>4</v>
      </c>
      <c r="Z54" s="1047">
        <f t="shared" si="1"/>
        <v>56000</v>
      </c>
    </row>
    <row r="55" spans="1:30" s="994" customFormat="1" ht="15.75" customHeight="1">
      <c r="A55" s="986"/>
      <c r="B55" s="987"/>
      <c r="C55" s="988"/>
      <c r="D55" s="989"/>
      <c r="E55" s="995"/>
      <c r="F55" s="996"/>
      <c r="G55" s="997"/>
      <c r="H55" s="998"/>
      <c r="I55" s="999"/>
      <c r="J55" s="1000"/>
      <c r="K55" s="1001"/>
      <c r="L55" s="2074"/>
      <c r="M55" s="887" t="s">
        <v>863</v>
      </c>
      <c r="N55" s="888">
        <v>50000</v>
      </c>
      <c r="O55" s="882" t="s">
        <v>0</v>
      </c>
      <c r="P55" s="884" t="s">
        <v>97</v>
      </c>
      <c r="Q55" s="884">
        <v>1</v>
      </c>
      <c r="R55" s="884" t="s">
        <v>1</v>
      </c>
      <c r="S55" s="884"/>
      <c r="T55" s="2136"/>
      <c r="U55" s="2137"/>
      <c r="V55" s="1556"/>
      <c r="W55" s="1555"/>
      <c r="X55" s="1556"/>
      <c r="Y55" s="881" t="s">
        <v>4</v>
      </c>
      <c r="Z55" s="1047">
        <f t="shared" si="1"/>
        <v>50000</v>
      </c>
    </row>
    <row r="56" spans="1:30" s="994" customFormat="1" ht="15.75" customHeight="1">
      <c r="A56" s="986"/>
      <c r="B56" s="987"/>
      <c r="C56" s="988"/>
      <c r="D56" s="989"/>
      <c r="E56" s="995"/>
      <c r="F56" s="996"/>
      <c r="G56" s="997"/>
      <c r="H56" s="998"/>
      <c r="I56" s="999"/>
      <c r="J56" s="1000"/>
      <c r="K56" s="1001"/>
      <c r="L56" s="2074" t="s">
        <v>135</v>
      </c>
      <c r="M56" s="887" t="s">
        <v>868</v>
      </c>
      <c r="N56" s="888"/>
      <c r="O56" s="882"/>
      <c r="P56" s="884"/>
      <c r="Q56" s="884"/>
      <c r="R56" s="884"/>
      <c r="S56" s="884"/>
      <c r="T56" s="2136"/>
      <c r="U56" s="2137"/>
      <c r="V56" s="1556"/>
      <c r="W56" s="1555"/>
      <c r="X56" s="1556"/>
      <c r="Y56" s="881"/>
      <c r="Z56" s="1047"/>
    </row>
    <row r="57" spans="1:30" s="994" customFormat="1" ht="15.75" customHeight="1">
      <c r="A57" s="986"/>
      <c r="B57" s="987"/>
      <c r="C57" s="988"/>
      <c r="D57" s="989"/>
      <c r="E57" s="995"/>
      <c r="F57" s="996"/>
      <c r="G57" s="997"/>
      <c r="H57" s="998"/>
      <c r="I57" s="999"/>
      <c r="J57" s="1000"/>
      <c r="K57" s="1001"/>
      <c r="L57" s="2074"/>
      <c r="M57" s="887" t="s">
        <v>304</v>
      </c>
      <c r="N57" s="888">
        <v>8000</v>
      </c>
      <c r="O57" s="882" t="s">
        <v>0</v>
      </c>
      <c r="P57" s="884" t="s">
        <v>97</v>
      </c>
      <c r="Q57" s="884">
        <v>8</v>
      </c>
      <c r="R57" s="884" t="s">
        <v>2</v>
      </c>
      <c r="S57" s="884" t="s">
        <v>97</v>
      </c>
      <c r="T57" s="2136">
        <v>1</v>
      </c>
      <c r="U57" s="2137" t="s">
        <v>1</v>
      </c>
      <c r="V57" s="1556"/>
      <c r="W57" s="1555"/>
      <c r="X57" s="1556"/>
      <c r="Y57" s="881" t="s">
        <v>4</v>
      </c>
      <c r="Z57" s="1047">
        <f t="shared" si="1"/>
        <v>64000</v>
      </c>
    </row>
    <row r="58" spans="1:30" s="994" customFormat="1" ht="15" customHeight="1">
      <c r="A58" s="1974"/>
      <c r="B58" s="1003"/>
      <c r="C58" s="1004"/>
      <c r="D58" s="1975"/>
      <c r="E58" s="1005"/>
      <c r="F58" s="1006"/>
      <c r="G58" s="1007"/>
      <c r="H58" s="1008"/>
      <c r="I58" s="1009"/>
      <c r="J58" s="1010"/>
      <c r="K58" s="1011"/>
      <c r="L58" s="2082"/>
      <c r="M58" s="2139" t="s">
        <v>863</v>
      </c>
      <c r="N58" s="897">
        <v>50000</v>
      </c>
      <c r="O58" s="946" t="s">
        <v>0</v>
      </c>
      <c r="P58" s="899" t="s">
        <v>97</v>
      </c>
      <c r="Q58" s="899">
        <v>1</v>
      </c>
      <c r="R58" s="899" t="s">
        <v>1</v>
      </c>
      <c r="S58" s="899" t="s">
        <v>97</v>
      </c>
      <c r="T58" s="2140">
        <v>1</v>
      </c>
      <c r="U58" s="2141" t="s">
        <v>1</v>
      </c>
      <c r="V58" s="1570"/>
      <c r="W58" s="958"/>
      <c r="X58" s="1570"/>
      <c r="Y58" s="898" t="s">
        <v>4</v>
      </c>
      <c r="Z58" s="1051">
        <f t="shared" si="1"/>
        <v>50000</v>
      </c>
    </row>
    <row r="59" spans="1:30" s="1" customFormat="1" ht="15.75" customHeight="1">
      <c r="A59" s="1973"/>
      <c r="B59" s="2230"/>
      <c r="C59" s="279"/>
      <c r="D59" s="2230"/>
      <c r="E59" s="1817">
        <v>312</v>
      </c>
      <c r="F59" s="470" t="s">
        <v>869</v>
      </c>
      <c r="G59" s="2143">
        <v>2280</v>
      </c>
      <c r="H59" s="2032">
        <f>Z59/1000</f>
        <v>1160</v>
      </c>
      <c r="I59" s="1649">
        <f>H59-G59</f>
        <v>-1120</v>
      </c>
      <c r="J59" s="2070">
        <v>100</v>
      </c>
      <c r="K59" s="2144"/>
      <c r="L59" s="2145"/>
      <c r="M59" s="2146"/>
      <c r="N59" s="2147"/>
      <c r="O59" s="871"/>
      <c r="P59" s="872"/>
      <c r="Q59" s="873"/>
      <c r="R59" s="873"/>
      <c r="S59" s="2148"/>
      <c r="T59" s="2148"/>
      <c r="U59" s="2149"/>
      <c r="V59" s="2150"/>
      <c r="W59" s="2150"/>
      <c r="X59" s="2150"/>
      <c r="Y59" s="2150"/>
      <c r="Z59" s="2158">
        <f>SUM(Z61,Z62,Z63,Z64)</f>
        <v>1160000</v>
      </c>
      <c r="AA59" s="969"/>
      <c r="AB59" s="280"/>
      <c r="AC59" s="280"/>
      <c r="AD59" s="280"/>
    </row>
    <row r="60" spans="1:30" s="280" customFormat="1" ht="15.75" customHeight="1">
      <c r="A60" s="976"/>
      <c r="B60" s="2124"/>
      <c r="D60" s="2124"/>
      <c r="E60" s="977"/>
      <c r="F60" s="724"/>
      <c r="G60" s="2151"/>
      <c r="H60" s="1656"/>
      <c r="I60" s="2152"/>
      <c r="J60" s="2083"/>
      <c r="K60" s="2153"/>
      <c r="L60" s="2138" t="s">
        <v>135</v>
      </c>
      <c r="M60" s="906" t="s">
        <v>869</v>
      </c>
      <c r="N60" s="888"/>
      <c r="O60" s="882"/>
      <c r="P60" s="884"/>
      <c r="Q60" s="884"/>
      <c r="R60" s="884"/>
      <c r="S60" s="884"/>
      <c r="T60" s="2136"/>
      <c r="U60" s="886"/>
      <c r="V60" s="884"/>
      <c r="W60" s="1555"/>
      <c r="X60" s="1556"/>
      <c r="Y60" s="881"/>
      <c r="Z60" s="1047"/>
      <c r="AA60" s="969"/>
    </row>
    <row r="61" spans="1:30" s="280" customFormat="1" ht="15.75" customHeight="1">
      <c r="A61" s="976"/>
      <c r="B61" s="2124"/>
      <c r="D61" s="2124"/>
      <c r="E61" s="977"/>
      <c r="F61" s="724"/>
      <c r="G61" s="2151"/>
      <c r="H61" s="1656"/>
      <c r="I61" s="2152"/>
      <c r="J61" s="2083"/>
      <c r="K61" s="2153"/>
      <c r="L61" s="2138"/>
      <c r="M61" s="906" t="s">
        <v>870</v>
      </c>
      <c r="N61" s="888">
        <v>100000</v>
      </c>
      <c r="O61" s="882" t="s">
        <v>871</v>
      </c>
      <c r="P61" s="884" t="s">
        <v>97</v>
      </c>
      <c r="Q61" s="884">
        <v>4</v>
      </c>
      <c r="R61" s="884" t="s">
        <v>872</v>
      </c>
      <c r="S61" s="884" t="s">
        <v>97</v>
      </c>
      <c r="T61" s="2136">
        <v>1</v>
      </c>
      <c r="U61" s="886" t="s">
        <v>873</v>
      </c>
      <c r="V61" s="884"/>
      <c r="W61" s="1555"/>
      <c r="X61" s="1556"/>
      <c r="Y61" s="881" t="s">
        <v>874</v>
      </c>
      <c r="Z61" s="1047">
        <f>N61*Q61*T61</f>
        <v>400000</v>
      </c>
      <c r="AA61" s="969"/>
    </row>
    <row r="62" spans="1:30" s="280" customFormat="1" ht="15.75" customHeight="1">
      <c r="A62" s="976"/>
      <c r="B62" s="2124"/>
      <c r="D62" s="2124"/>
      <c r="E62" s="977"/>
      <c r="F62" s="724"/>
      <c r="G62" s="2151"/>
      <c r="H62" s="1656"/>
      <c r="I62" s="2152"/>
      <c r="J62" s="2083"/>
      <c r="K62" s="2153"/>
      <c r="L62" s="2138"/>
      <c r="M62" s="906" t="s">
        <v>875</v>
      </c>
      <c r="N62" s="888">
        <v>0</v>
      </c>
      <c r="O62" s="882" t="s">
        <v>871</v>
      </c>
      <c r="P62" s="884" t="s">
        <v>97</v>
      </c>
      <c r="Q62" s="884">
        <v>0</v>
      </c>
      <c r="R62" s="884" t="s">
        <v>872</v>
      </c>
      <c r="S62" s="884" t="s">
        <v>97</v>
      </c>
      <c r="T62" s="2136">
        <v>0</v>
      </c>
      <c r="U62" s="886" t="s">
        <v>873</v>
      </c>
      <c r="V62" s="884"/>
      <c r="W62" s="1555"/>
      <c r="X62" s="1556"/>
      <c r="Y62" s="881" t="s">
        <v>874</v>
      </c>
      <c r="Z62" s="1047">
        <f>N62*Q62*T62</f>
        <v>0</v>
      </c>
      <c r="AA62" s="969"/>
    </row>
    <row r="63" spans="1:30" s="280" customFormat="1" ht="15.75" customHeight="1">
      <c r="A63" s="976"/>
      <c r="B63" s="2124"/>
      <c r="D63" s="2124"/>
      <c r="E63" s="977"/>
      <c r="F63" s="724"/>
      <c r="G63" s="2151"/>
      <c r="H63" s="1656"/>
      <c r="I63" s="2152"/>
      <c r="J63" s="2083"/>
      <c r="K63" s="2153"/>
      <c r="L63" s="2138"/>
      <c r="M63" s="906" t="s">
        <v>876</v>
      </c>
      <c r="N63" s="888">
        <v>2000</v>
      </c>
      <c r="O63" s="882" t="s">
        <v>871</v>
      </c>
      <c r="P63" s="884" t="s">
        <v>97</v>
      </c>
      <c r="Q63" s="884">
        <v>70</v>
      </c>
      <c r="R63" s="884" t="s">
        <v>872</v>
      </c>
      <c r="S63" s="884" t="s">
        <v>97</v>
      </c>
      <c r="T63" s="2136">
        <v>4</v>
      </c>
      <c r="U63" s="886" t="s">
        <v>873</v>
      </c>
      <c r="V63" s="884"/>
      <c r="W63" s="1555"/>
      <c r="X63" s="1556"/>
      <c r="Y63" s="881" t="s">
        <v>874</v>
      </c>
      <c r="Z63" s="1047">
        <f>N63*Q63*T63</f>
        <v>560000</v>
      </c>
      <c r="AA63" s="969"/>
    </row>
    <row r="64" spans="1:30" s="280" customFormat="1" ht="15.75" customHeight="1">
      <c r="A64" s="976"/>
      <c r="B64" s="2124"/>
      <c r="C64" s="779"/>
      <c r="D64" s="2124"/>
      <c r="E64" s="1283"/>
      <c r="F64" s="726"/>
      <c r="G64" s="2154"/>
      <c r="H64" s="1702"/>
      <c r="I64" s="2155"/>
      <c r="J64" s="2156"/>
      <c r="K64" s="2153"/>
      <c r="L64" s="2157"/>
      <c r="M64" s="908" t="s">
        <v>877</v>
      </c>
      <c r="N64" s="897">
        <v>50000</v>
      </c>
      <c r="O64" s="946" t="s">
        <v>871</v>
      </c>
      <c r="P64" s="899" t="s">
        <v>97</v>
      </c>
      <c r="Q64" s="899">
        <v>4</v>
      </c>
      <c r="R64" s="899" t="s">
        <v>873</v>
      </c>
      <c r="S64" s="899"/>
      <c r="T64" s="2140"/>
      <c r="U64" s="2141"/>
      <c r="V64" s="1570"/>
      <c r="W64" s="958"/>
      <c r="X64" s="1570"/>
      <c r="Y64" s="898" t="s">
        <v>874</v>
      </c>
      <c r="Z64" s="1051">
        <f>N64*Q64</f>
        <v>200000</v>
      </c>
      <c r="AA64" s="969"/>
    </row>
    <row r="65" spans="1:26" s="994" customFormat="1" ht="15.75" customHeight="1">
      <c r="A65" s="986"/>
      <c r="B65" s="987"/>
      <c r="C65" s="988"/>
      <c r="D65" s="989"/>
      <c r="E65" s="990" t="s">
        <v>205</v>
      </c>
      <c r="F65" s="991" t="s">
        <v>878</v>
      </c>
      <c r="G65" s="2041">
        <v>9000</v>
      </c>
      <c r="H65" s="2032">
        <v>13000</v>
      </c>
      <c r="I65" s="1649">
        <f>H65-G65</f>
        <v>4000</v>
      </c>
      <c r="J65" s="2070">
        <f>(H65/G65*100)-100</f>
        <v>44.444444444444429</v>
      </c>
      <c r="K65" s="2159"/>
      <c r="L65" s="2126"/>
      <c r="M65" s="2160"/>
      <c r="N65" s="2128"/>
      <c r="O65" s="2129"/>
      <c r="P65" s="2130"/>
      <c r="Q65" s="2130"/>
      <c r="R65" s="2130"/>
      <c r="S65" s="2130"/>
      <c r="T65" s="2131"/>
      <c r="U65" s="2132"/>
      <c r="V65" s="2133"/>
      <c r="W65" s="2134"/>
      <c r="X65" s="2133"/>
      <c r="Y65" s="2135"/>
      <c r="Z65" s="2040">
        <f>SUM(Z67:Z101)</f>
        <v>13000000</v>
      </c>
    </row>
    <row r="66" spans="1:26" s="994" customFormat="1" ht="15.75" customHeight="1">
      <c r="A66" s="986"/>
      <c r="B66" s="987"/>
      <c r="C66" s="988"/>
      <c r="D66" s="989"/>
      <c r="E66" s="995"/>
      <c r="F66" s="996"/>
      <c r="G66" s="2033"/>
      <c r="H66" s="2033"/>
      <c r="I66" s="2161"/>
      <c r="J66" s="2077"/>
      <c r="K66" s="2162"/>
      <c r="L66" s="911" t="s">
        <v>106</v>
      </c>
      <c r="M66" s="1190" t="s">
        <v>879</v>
      </c>
      <c r="N66" s="1573"/>
      <c r="O66" s="882"/>
      <c r="P66" s="884"/>
      <c r="Q66" s="1564"/>
      <c r="R66" s="882"/>
      <c r="S66" s="882"/>
      <c r="T66" s="1565"/>
      <c r="U66" s="1564"/>
      <c r="V66" s="886"/>
      <c r="W66" s="886"/>
      <c r="X66" s="886"/>
      <c r="Y66" s="883"/>
      <c r="Z66" s="1562"/>
    </row>
    <row r="67" spans="1:26" s="994" customFormat="1" ht="15.75" customHeight="1">
      <c r="A67" s="986"/>
      <c r="B67" s="987"/>
      <c r="C67" s="988"/>
      <c r="D67" s="989"/>
      <c r="E67" s="995"/>
      <c r="F67" s="996"/>
      <c r="G67" s="2033"/>
      <c r="H67" s="2033"/>
      <c r="I67" s="2161"/>
      <c r="J67" s="2077"/>
      <c r="K67" s="2162"/>
      <c r="L67" s="911"/>
      <c r="M67" s="1190" t="s">
        <v>379</v>
      </c>
      <c r="N67" s="1573">
        <v>1500</v>
      </c>
      <c r="O67" s="882" t="s">
        <v>0</v>
      </c>
      <c r="P67" s="884" t="s">
        <v>97</v>
      </c>
      <c r="Q67" s="1564">
        <v>20</v>
      </c>
      <c r="R67" s="882" t="s">
        <v>2</v>
      </c>
      <c r="S67" s="882" t="s">
        <v>136</v>
      </c>
      <c r="T67" s="1565">
        <v>1</v>
      </c>
      <c r="U67" s="1564" t="s">
        <v>1</v>
      </c>
      <c r="V67" s="886"/>
      <c r="W67" s="886"/>
      <c r="X67" s="886"/>
      <c r="Y67" s="917" t="s">
        <v>19</v>
      </c>
      <c r="Z67" s="1562">
        <f>N67*Q67*T67</f>
        <v>30000</v>
      </c>
    </row>
    <row r="68" spans="1:26" s="994" customFormat="1" ht="15.75" customHeight="1">
      <c r="A68" s="986"/>
      <c r="B68" s="987"/>
      <c r="C68" s="988"/>
      <c r="D68" s="989"/>
      <c r="E68" s="995"/>
      <c r="F68" s="996"/>
      <c r="G68" s="2033"/>
      <c r="H68" s="2076"/>
      <c r="I68" s="2161"/>
      <c r="J68" s="2077"/>
      <c r="K68" s="2162"/>
      <c r="L68" s="911"/>
      <c r="M68" s="1190" t="s">
        <v>880</v>
      </c>
      <c r="N68" s="1573">
        <v>3000</v>
      </c>
      <c r="O68" s="882" t="s">
        <v>0</v>
      </c>
      <c r="P68" s="884" t="s">
        <v>97</v>
      </c>
      <c r="Q68" s="1564">
        <v>20</v>
      </c>
      <c r="R68" s="882" t="s">
        <v>2</v>
      </c>
      <c r="S68" s="882" t="s">
        <v>136</v>
      </c>
      <c r="T68" s="1565">
        <v>1</v>
      </c>
      <c r="U68" s="1564" t="s">
        <v>1</v>
      </c>
      <c r="V68" s="886"/>
      <c r="W68" s="886"/>
      <c r="X68" s="886"/>
      <c r="Y68" s="917" t="s">
        <v>19</v>
      </c>
      <c r="Z68" s="1562">
        <f>N68*Q68*T68</f>
        <v>60000</v>
      </c>
    </row>
    <row r="69" spans="1:26" s="994" customFormat="1" ht="15.75" customHeight="1">
      <c r="A69" s="986"/>
      <c r="B69" s="987"/>
      <c r="C69" s="988"/>
      <c r="D69" s="989"/>
      <c r="E69" s="995"/>
      <c r="F69" s="996"/>
      <c r="G69" s="2033"/>
      <c r="H69" s="2076"/>
      <c r="I69" s="2161"/>
      <c r="J69" s="2077"/>
      <c r="K69" s="2162"/>
      <c r="L69" s="911"/>
      <c r="M69" s="1190" t="s">
        <v>881</v>
      </c>
      <c r="N69" s="1573">
        <v>1500</v>
      </c>
      <c r="O69" s="882" t="s">
        <v>0</v>
      </c>
      <c r="P69" s="884" t="s">
        <v>97</v>
      </c>
      <c r="Q69" s="1564">
        <v>20</v>
      </c>
      <c r="R69" s="882" t="s">
        <v>2</v>
      </c>
      <c r="S69" s="882" t="s">
        <v>136</v>
      </c>
      <c r="T69" s="1565">
        <v>1</v>
      </c>
      <c r="U69" s="1564" t="s">
        <v>1</v>
      </c>
      <c r="V69" s="886"/>
      <c r="W69" s="886"/>
      <c r="X69" s="886"/>
      <c r="Y69" s="917" t="s">
        <v>19</v>
      </c>
      <c r="Z69" s="1562">
        <f>N69*Q69*T69</f>
        <v>30000</v>
      </c>
    </row>
    <row r="70" spans="1:26" s="994" customFormat="1" ht="15.75" customHeight="1">
      <c r="A70" s="986"/>
      <c r="B70" s="987"/>
      <c r="C70" s="988"/>
      <c r="D70" s="989"/>
      <c r="E70" s="995"/>
      <c r="F70" s="996"/>
      <c r="G70" s="2033"/>
      <c r="H70" s="2076"/>
      <c r="I70" s="2161"/>
      <c r="J70" s="2077"/>
      <c r="K70" s="2162"/>
      <c r="L70" s="910"/>
      <c r="M70" s="1190" t="s">
        <v>380</v>
      </c>
      <c r="N70" s="1573">
        <v>12000</v>
      </c>
      <c r="O70" s="882" t="s">
        <v>0</v>
      </c>
      <c r="P70" s="884" t="s">
        <v>97</v>
      </c>
      <c r="Q70" s="1564">
        <v>20</v>
      </c>
      <c r="R70" s="882" t="s">
        <v>2</v>
      </c>
      <c r="S70" s="882" t="s">
        <v>136</v>
      </c>
      <c r="T70" s="1565">
        <v>4</v>
      </c>
      <c r="U70" s="1564" t="s">
        <v>381</v>
      </c>
      <c r="V70" s="886"/>
      <c r="W70" s="886"/>
      <c r="X70" s="886"/>
      <c r="Y70" s="917" t="s">
        <v>19</v>
      </c>
      <c r="Z70" s="1562">
        <f>N70*Q70*T70</f>
        <v>960000</v>
      </c>
    </row>
    <row r="71" spans="1:26" s="994" customFormat="1" ht="15.75" customHeight="1">
      <c r="A71" s="986"/>
      <c r="B71" s="987"/>
      <c r="C71" s="988"/>
      <c r="D71" s="989"/>
      <c r="E71" s="995"/>
      <c r="F71" s="996"/>
      <c r="G71" s="2033"/>
      <c r="H71" s="2076"/>
      <c r="I71" s="2161"/>
      <c r="J71" s="2077"/>
      <c r="K71" s="2162"/>
      <c r="L71" s="911"/>
      <c r="M71" s="1592" t="s">
        <v>308</v>
      </c>
      <c r="N71" s="1573">
        <v>50000</v>
      </c>
      <c r="O71" s="882" t="s">
        <v>0</v>
      </c>
      <c r="P71" s="884" t="s">
        <v>97</v>
      </c>
      <c r="Q71" s="1564">
        <v>1</v>
      </c>
      <c r="R71" s="882" t="s">
        <v>1</v>
      </c>
      <c r="S71" s="882"/>
      <c r="T71" s="1565"/>
      <c r="U71" s="1564"/>
      <c r="V71" s="886"/>
      <c r="W71" s="886"/>
      <c r="X71" s="886"/>
      <c r="Y71" s="917" t="s">
        <v>19</v>
      </c>
      <c r="Z71" s="1562">
        <f>N71*Q71</f>
        <v>50000</v>
      </c>
    </row>
    <row r="72" spans="1:26" s="994" customFormat="1" ht="15.75" customHeight="1">
      <c r="A72" s="986"/>
      <c r="B72" s="987"/>
      <c r="C72" s="988"/>
      <c r="D72" s="989"/>
      <c r="E72" s="995"/>
      <c r="F72" s="996"/>
      <c r="G72" s="2033"/>
      <c r="H72" s="2076"/>
      <c r="I72" s="2161"/>
      <c r="J72" s="2077"/>
      <c r="K72" s="2162"/>
      <c r="L72" s="911" t="s">
        <v>106</v>
      </c>
      <c r="M72" s="1190" t="s">
        <v>882</v>
      </c>
      <c r="N72" s="1573"/>
      <c r="O72" s="882"/>
      <c r="P72" s="884"/>
      <c r="Q72" s="1564"/>
      <c r="R72" s="882"/>
      <c r="S72" s="882"/>
      <c r="T72" s="1565"/>
      <c r="U72" s="1564"/>
      <c r="V72" s="886"/>
      <c r="W72" s="886"/>
      <c r="X72" s="886"/>
      <c r="Y72" s="883"/>
      <c r="Z72" s="1562"/>
    </row>
    <row r="73" spans="1:26" s="994" customFormat="1" ht="15.75" customHeight="1">
      <c r="A73" s="986"/>
      <c r="B73" s="987"/>
      <c r="C73" s="988"/>
      <c r="D73" s="989"/>
      <c r="E73" s="995"/>
      <c r="F73" s="996"/>
      <c r="G73" s="2033"/>
      <c r="H73" s="2076"/>
      <c r="I73" s="2161"/>
      <c r="J73" s="2077"/>
      <c r="K73" s="2162"/>
      <c r="L73" s="931"/>
      <c r="M73" s="1592" t="s">
        <v>880</v>
      </c>
      <c r="N73" s="1573">
        <v>3000</v>
      </c>
      <c r="O73" s="882" t="s">
        <v>0</v>
      </c>
      <c r="P73" s="884" t="s">
        <v>97</v>
      </c>
      <c r="Q73" s="1564">
        <v>20</v>
      </c>
      <c r="R73" s="882" t="s">
        <v>2</v>
      </c>
      <c r="S73" s="882" t="s">
        <v>136</v>
      </c>
      <c r="T73" s="1565">
        <v>1</v>
      </c>
      <c r="U73" s="1564" t="s">
        <v>1</v>
      </c>
      <c r="V73" s="886"/>
      <c r="W73" s="886"/>
      <c r="X73" s="886"/>
      <c r="Y73" s="917" t="s">
        <v>19</v>
      </c>
      <c r="Z73" s="1562">
        <f>N73*Q73*T73</f>
        <v>60000</v>
      </c>
    </row>
    <row r="74" spans="1:26" s="994" customFormat="1" ht="15.75" customHeight="1">
      <c r="A74" s="986"/>
      <c r="B74" s="987"/>
      <c r="C74" s="988"/>
      <c r="D74" s="989"/>
      <c r="E74" s="995"/>
      <c r="F74" s="996"/>
      <c r="G74" s="2033"/>
      <c r="H74" s="2076"/>
      <c r="I74" s="2161"/>
      <c r="J74" s="2077"/>
      <c r="K74" s="2162"/>
      <c r="L74" s="2138"/>
      <c r="M74" s="1592" t="s">
        <v>881</v>
      </c>
      <c r="N74" s="1573">
        <v>1500</v>
      </c>
      <c r="O74" s="882" t="s">
        <v>0</v>
      </c>
      <c r="P74" s="884" t="s">
        <v>97</v>
      </c>
      <c r="Q74" s="1564">
        <v>20</v>
      </c>
      <c r="R74" s="882" t="s">
        <v>2</v>
      </c>
      <c r="S74" s="882" t="s">
        <v>136</v>
      </c>
      <c r="T74" s="1565">
        <v>1</v>
      </c>
      <c r="U74" s="1564" t="s">
        <v>1</v>
      </c>
      <c r="V74" s="886"/>
      <c r="W74" s="886"/>
      <c r="X74" s="886"/>
      <c r="Y74" s="917" t="s">
        <v>19</v>
      </c>
      <c r="Z74" s="1562">
        <f>N74*Q74*T74</f>
        <v>30000</v>
      </c>
    </row>
    <row r="75" spans="1:26" s="994" customFormat="1" ht="15.75" customHeight="1">
      <c r="A75" s="986"/>
      <c r="B75" s="987"/>
      <c r="C75" s="988"/>
      <c r="D75" s="989"/>
      <c r="E75" s="995"/>
      <c r="F75" s="996"/>
      <c r="G75" s="2033"/>
      <c r="H75" s="2076"/>
      <c r="I75" s="2161"/>
      <c r="J75" s="2077"/>
      <c r="K75" s="2162"/>
      <c r="L75" s="2138"/>
      <c r="M75" s="1592" t="s">
        <v>382</v>
      </c>
      <c r="N75" s="1573">
        <v>50000</v>
      </c>
      <c r="O75" s="882" t="s">
        <v>0</v>
      </c>
      <c r="P75" s="884" t="s">
        <v>97</v>
      </c>
      <c r="Q75" s="1564">
        <v>20</v>
      </c>
      <c r="R75" s="882" t="s">
        <v>2</v>
      </c>
      <c r="S75" s="882" t="s">
        <v>136</v>
      </c>
      <c r="T75" s="1565">
        <v>1</v>
      </c>
      <c r="U75" s="1564" t="s">
        <v>1</v>
      </c>
      <c r="V75" s="886"/>
      <c r="W75" s="886"/>
      <c r="X75" s="886"/>
      <c r="Y75" s="917" t="s">
        <v>19</v>
      </c>
      <c r="Z75" s="1562">
        <f>N75*Q75*T75</f>
        <v>1000000</v>
      </c>
    </row>
    <row r="76" spans="1:26" s="994" customFormat="1" ht="15.75" customHeight="1">
      <c r="A76" s="986"/>
      <c r="B76" s="987"/>
      <c r="C76" s="988"/>
      <c r="D76" s="989"/>
      <c r="E76" s="995"/>
      <c r="F76" s="996"/>
      <c r="G76" s="2033"/>
      <c r="H76" s="2076"/>
      <c r="I76" s="2161"/>
      <c r="J76" s="2077"/>
      <c r="K76" s="2162"/>
      <c r="L76" s="2138"/>
      <c r="M76" s="906" t="s">
        <v>883</v>
      </c>
      <c r="N76" s="1573">
        <v>7000</v>
      </c>
      <c r="O76" s="882" t="s">
        <v>0</v>
      </c>
      <c r="P76" s="884" t="s">
        <v>97</v>
      </c>
      <c r="Q76" s="1564">
        <v>20</v>
      </c>
      <c r="R76" s="882" t="s">
        <v>2</v>
      </c>
      <c r="S76" s="882" t="s">
        <v>136</v>
      </c>
      <c r="T76" s="1565">
        <v>2</v>
      </c>
      <c r="U76" s="1564" t="s">
        <v>1</v>
      </c>
      <c r="V76" s="886"/>
      <c r="W76" s="886"/>
      <c r="X76" s="886"/>
      <c r="Y76" s="917" t="s">
        <v>19</v>
      </c>
      <c r="Z76" s="1562">
        <f>N76*Q76*T76</f>
        <v>280000</v>
      </c>
    </row>
    <row r="77" spans="1:26" s="994" customFormat="1" ht="15.75" customHeight="1">
      <c r="A77" s="986"/>
      <c r="B77" s="987"/>
      <c r="C77" s="988"/>
      <c r="D77" s="989"/>
      <c r="E77" s="995"/>
      <c r="F77" s="996"/>
      <c r="G77" s="2033"/>
      <c r="H77" s="2076"/>
      <c r="I77" s="2161"/>
      <c r="J77" s="2077"/>
      <c r="K77" s="2162"/>
      <c r="L77" s="911"/>
      <c r="M77" s="1592" t="s">
        <v>308</v>
      </c>
      <c r="N77" s="1573">
        <v>100000</v>
      </c>
      <c r="O77" s="882" t="s">
        <v>0</v>
      </c>
      <c r="P77" s="884" t="s">
        <v>97</v>
      </c>
      <c r="Q77" s="1564">
        <v>1</v>
      </c>
      <c r="R77" s="882" t="s">
        <v>1</v>
      </c>
      <c r="S77" s="882"/>
      <c r="T77" s="1565"/>
      <c r="U77" s="1564"/>
      <c r="V77" s="886"/>
      <c r="W77" s="886"/>
      <c r="X77" s="886"/>
      <c r="Y77" s="917" t="s">
        <v>19</v>
      </c>
      <c r="Z77" s="1562">
        <f>N77*Q77</f>
        <v>100000</v>
      </c>
    </row>
    <row r="78" spans="1:26" s="994" customFormat="1" ht="15.75" customHeight="1">
      <c r="A78" s="986"/>
      <c r="B78" s="987"/>
      <c r="C78" s="988"/>
      <c r="D78" s="989"/>
      <c r="E78" s="995"/>
      <c r="F78" s="996"/>
      <c r="G78" s="2033"/>
      <c r="H78" s="2076"/>
      <c r="I78" s="2161"/>
      <c r="J78" s="2077"/>
      <c r="K78" s="2162"/>
      <c r="L78" s="911" t="s">
        <v>106</v>
      </c>
      <c r="M78" s="906" t="s">
        <v>884</v>
      </c>
      <c r="N78" s="1573"/>
      <c r="O78" s="882"/>
      <c r="P78" s="884"/>
      <c r="Q78" s="1564"/>
      <c r="R78" s="882"/>
      <c r="S78" s="882"/>
      <c r="T78" s="1565"/>
      <c r="U78" s="1564"/>
      <c r="V78" s="886"/>
      <c r="W78" s="886"/>
      <c r="X78" s="886"/>
      <c r="Y78" s="883"/>
      <c r="Z78" s="1562"/>
    </row>
    <row r="79" spans="1:26" s="994" customFormat="1" ht="15.75" customHeight="1">
      <c r="A79" s="986"/>
      <c r="B79" s="987"/>
      <c r="C79" s="988"/>
      <c r="D79" s="989"/>
      <c r="E79" s="995"/>
      <c r="F79" s="996"/>
      <c r="G79" s="2033"/>
      <c r="H79" s="2076"/>
      <c r="I79" s="2161"/>
      <c r="J79" s="2077"/>
      <c r="K79" s="2162"/>
      <c r="L79" s="911"/>
      <c r="M79" s="906" t="s">
        <v>885</v>
      </c>
      <c r="N79" s="1573">
        <v>1500</v>
      </c>
      <c r="O79" s="882" t="s">
        <v>0</v>
      </c>
      <c r="P79" s="884" t="s">
        <v>97</v>
      </c>
      <c r="Q79" s="1564">
        <v>40</v>
      </c>
      <c r="R79" s="882" t="s">
        <v>2</v>
      </c>
      <c r="S79" s="882" t="s">
        <v>136</v>
      </c>
      <c r="T79" s="1565">
        <v>1</v>
      </c>
      <c r="U79" s="1564" t="s">
        <v>1</v>
      </c>
      <c r="V79" s="886"/>
      <c r="W79" s="886"/>
      <c r="X79" s="886"/>
      <c r="Y79" s="917" t="s">
        <v>19</v>
      </c>
      <c r="Z79" s="1562">
        <f t="shared" ref="Z79:Z83" si="2">N79*Q79*T79</f>
        <v>60000</v>
      </c>
    </row>
    <row r="80" spans="1:26" s="994" customFormat="1" ht="15.75" customHeight="1">
      <c r="A80" s="986"/>
      <c r="B80" s="987"/>
      <c r="C80" s="988"/>
      <c r="D80" s="989"/>
      <c r="E80" s="995"/>
      <c r="F80" s="996"/>
      <c r="G80" s="2033"/>
      <c r="H80" s="2076"/>
      <c r="I80" s="2161"/>
      <c r="J80" s="2077"/>
      <c r="K80" s="2162"/>
      <c r="L80" s="911"/>
      <c r="M80" s="906" t="s">
        <v>886</v>
      </c>
      <c r="N80" s="1573">
        <v>5000</v>
      </c>
      <c r="O80" s="882" t="s">
        <v>0</v>
      </c>
      <c r="P80" s="884" t="s">
        <v>97</v>
      </c>
      <c r="Q80" s="1564">
        <v>40</v>
      </c>
      <c r="R80" s="882" t="s">
        <v>2</v>
      </c>
      <c r="S80" s="882" t="s">
        <v>136</v>
      </c>
      <c r="T80" s="1565">
        <v>1</v>
      </c>
      <c r="U80" s="1564" t="s">
        <v>1</v>
      </c>
      <c r="V80" s="886"/>
      <c r="W80" s="886"/>
      <c r="X80" s="886"/>
      <c r="Y80" s="917" t="s">
        <v>19</v>
      </c>
      <c r="Z80" s="1562">
        <f t="shared" si="2"/>
        <v>200000</v>
      </c>
    </row>
    <row r="81" spans="1:26" s="994" customFormat="1" ht="15.75" customHeight="1">
      <c r="A81" s="986"/>
      <c r="B81" s="987"/>
      <c r="C81" s="988"/>
      <c r="D81" s="989"/>
      <c r="E81" s="995"/>
      <c r="F81" s="996"/>
      <c r="G81" s="2033"/>
      <c r="H81" s="2076"/>
      <c r="I81" s="2161"/>
      <c r="J81" s="2077"/>
      <c r="K81" s="2162"/>
      <c r="L81" s="931"/>
      <c r="M81" s="906" t="s">
        <v>887</v>
      </c>
      <c r="N81" s="1573">
        <v>13000</v>
      </c>
      <c r="O81" s="882" t="s">
        <v>0</v>
      </c>
      <c r="P81" s="884" t="s">
        <v>97</v>
      </c>
      <c r="Q81" s="1564">
        <v>20</v>
      </c>
      <c r="R81" s="882" t="s">
        <v>2</v>
      </c>
      <c r="S81" s="882" t="s">
        <v>136</v>
      </c>
      <c r="T81" s="1565">
        <v>4</v>
      </c>
      <c r="U81" s="1564" t="s">
        <v>1</v>
      </c>
      <c r="V81" s="886"/>
      <c r="W81" s="886"/>
      <c r="X81" s="886"/>
      <c r="Y81" s="917" t="s">
        <v>19</v>
      </c>
      <c r="Z81" s="1562">
        <f t="shared" si="2"/>
        <v>1040000</v>
      </c>
    </row>
    <row r="82" spans="1:26" s="994" customFormat="1" ht="15.75" customHeight="1">
      <c r="A82" s="986"/>
      <c r="B82" s="987"/>
      <c r="C82" s="988"/>
      <c r="D82" s="989"/>
      <c r="E82" s="995"/>
      <c r="F82" s="996"/>
      <c r="G82" s="2033"/>
      <c r="H82" s="2076"/>
      <c r="I82" s="2161"/>
      <c r="J82" s="2077"/>
      <c r="K82" s="2162"/>
      <c r="L82" s="931"/>
      <c r="M82" s="906" t="s">
        <v>888</v>
      </c>
      <c r="N82" s="1573">
        <v>4000</v>
      </c>
      <c r="O82" s="882" t="s">
        <v>0</v>
      </c>
      <c r="P82" s="884" t="s">
        <v>97</v>
      </c>
      <c r="Q82" s="1564">
        <v>40</v>
      </c>
      <c r="R82" s="882" t="s">
        <v>2</v>
      </c>
      <c r="S82" s="882" t="s">
        <v>136</v>
      </c>
      <c r="T82" s="1565">
        <v>1</v>
      </c>
      <c r="U82" s="1564" t="s">
        <v>1</v>
      </c>
      <c r="V82" s="886"/>
      <c r="W82" s="886"/>
      <c r="X82" s="886"/>
      <c r="Y82" s="917" t="s">
        <v>19</v>
      </c>
      <c r="Z82" s="1562">
        <f t="shared" si="2"/>
        <v>160000</v>
      </c>
    </row>
    <row r="83" spans="1:26" s="994" customFormat="1" ht="15.75" customHeight="1">
      <c r="A83" s="986"/>
      <c r="B83" s="987"/>
      <c r="C83" s="988"/>
      <c r="D83" s="989"/>
      <c r="E83" s="995"/>
      <c r="F83" s="996"/>
      <c r="G83" s="2033"/>
      <c r="H83" s="2076"/>
      <c r="I83" s="2161"/>
      <c r="J83" s="2077"/>
      <c r="K83" s="2162"/>
      <c r="L83" s="931"/>
      <c r="M83" s="906" t="s">
        <v>889</v>
      </c>
      <c r="N83" s="1573">
        <v>8000</v>
      </c>
      <c r="O83" s="882" t="s">
        <v>0</v>
      </c>
      <c r="P83" s="884" t="s">
        <v>97</v>
      </c>
      <c r="Q83" s="1564">
        <v>40</v>
      </c>
      <c r="R83" s="882" t="s">
        <v>2</v>
      </c>
      <c r="S83" s="882" t="s">
        <v>136</v>
      </c>
      <c r="T83" s="1565">
        <v>1</v>
      </c>
      <c r="U83" s="1564" t="s">
        <v>1</v>
      </c>
      <c r="V83" s="886"/>
      <c r="W83" s="886"/>
      <c r="X83" s="886"/>
      <c r="Y83" s="917" t="s">
        <v>19</v>
      </c>
      <c r="Z83" s="1562">
        <f t="shared" si="2"/>
        <v>320000</v>
      </c>
    </row>
    <row r="84" spans="1:26" s="994" customFormat="1" ht="15.75" customHeight="1">
      <c r="A84" s="1974"/>
      <c r="B84" s="1003"/>
      <c r="C84" s="1004"/>
      <c r="D84" s="1975"/>
      <c r="E84" s="1005"/>
      <c r="F84" s="1006"/>
      <c r="G84" s="1977"/>
      <c r="H84" s="1978"/>
      <c r="I84" s="1979"/>
      <c r="J84" s="1980"/>
      <c r="K84" s="2163"/>
      <c r="L84" s="2164"/>
      <c r="M84" s="908" t="s">
        <v>132</v>
      </c>
      <c r="N84" s="1594">
        <v>100000</v>
      </c>
      <c r="O84" s="946" t="s">
        <v>0</v>
      </c>
      <c r="P84" s="899" t="s">
        <v>97</v>
      </c>
      <c r="Q84" s="1596">
        <v>1</v>
      </c>
      <c r="R84" s="946" t="s">
        <v>1</v>
      </c>
      <c r="S84" s="946"/>
      <c r="T84" s="1595"/>
      <c r="U84" s="1596"/>
      <c r="V84" s="902"/>
      <c r="W84" s="902"/>
      <c r="X84" s="902"/>
      <c r="Y84" s="941" t="s">
        <v>19</v>
      </c>
      <c r="Z84" s="1572">
        <f>N84*Q84</f>
        <v>100000</v>
      </c>
    </row>
    <row r="85" spans="1:26" s="994" customFormat="1" ht="15.75" customHeight="1">
      <c r="A85" s="2216"/>
      <c r="B85" s="2217"/>
      <c r="C85" s="2218"/>
      <c r="D85" s="1013"/>
      <c r="E85" s="2219"/>
      <c r="F85" s="991"/>
      <c r="G85" s="2231"/>
      <c r="H85" s="2232"/>
      <c r="I85" s="2233"/>
      <c r="J85" s="2234"/>
      <c r="K85" s="2159"/>
      <c r="L85" s="2005" t="s">
        <v>106</v>
      </c>
      <c r="M85" s="2225" t="s">
        <v>890</v>
      </c>
      <c r="N85" s="2199"/>
      <c r="O85" s="2015"/>
      <c r="P85" s="872"/>
      <c r="Q85" s="2200"/>
      <c r="R85" s="2015"/>
      <c r="S85" s="2015"/>
      <c r="T85" s="2201"/>
      <c r="U85" s="2200"/>
      <c r="V85" s="876"/>
      <c r="W85" s="876"/>
      <c r="X85" s="876"/>
      <c r="Y85" s="873"/>
      <c r="Z85" s="2235"/>
    </row>
    <row r="86" spans="1:26" s="994" customFormat="1" ht="15.75" customHeight="1">
      <c r="A86" s="986"/>
      <c r="B86" s="987"/>
      <c r="C86" s="988"/>
      <c r="D86" s="989"/>
      <c r="E86" s="995"/>
      <c r="F86" s="996"/>
      <c r="G86" s="2033"/>
      <c r="H86" s="2076"/>
      <c r="I86" s="2161"/>
      <c r="J86" s="2077"/>
      <c r="K86" s="2162"/>
      <c r="L86" s="911"/>
      <c r="M86" s="906" t="s">
        <v>891</v>
      </c>
      <c r="N86" s="1573">
        <v>600000</v>
      </c>
      <c r="O86" s="882" t="s">
        <v>0</v>
      </c>
      <c r="P86" s="884" t="s">
        <v>97</v>
      </c>
      <c r="Q86" s="1564">
        <v>1</v>
      </c>
      <c r="R86" s="882" t="s">
        <v>1</v>
      </c>
      <c r="S86" s="882"/>
      <c r="T86" s="1565"/>
      <c r="U86" s="1564"/>
      <c r="V86" s="886"/>
      <c r="W86" s="886"/>
      <c r="X86" s="886"/>
      <c r="Y86" s="917" t="s">
        <v>19</v>
      </c>
      <c r="Z86" s="1562">
        <v>600000</v>
      </c>
    </row>
    <row r="87" spans="1:26" s="994" customFormat="1" ht="15.75" customHeight="1">
      <c r="A87" s="986"/>
      <c r="B87" s="987"/>
      <c r="C87" s="988"/>
      <c r="D87" s="989"/>
      <c r="E87" s="995"/>
      <c r="F87" s="996"/>
      <c r="G87" s="2033"/>
      <c r="H87" s="2076"/>
      <c r="I87" s="2161"/>
      <c r="J87" s="2077"/>
      <c r="K87" s="2162"/>
      <c r="L87" s="911"/>
      <c r="M87" s="906" t="s">
        <v>305</v>
      </c>
      <c r="N87" s="1573">
        <v>10000</v>
      </c>
      <c r="O87" s="882" t="s">
        <v>0</v>
      </c>
      <c r="P87" s="884" t="s">
        <v>97</v>
      </c>
      <c r="Q87" s="1564">
        <v>40</v>
      </c>
      <c r="R87" s="882" t="s">
        <v>2</v>
      </c>
      <c r="S87" s="882" t="s">
        <v>136</v>
      </c>
      <c r="T87" s="1565">
        <v>1</v>
      </c>
      <c r="U87" s="1564" t="s">
        <v>1</v>
      </c>
      <c r="V87" s="886"/>
      <c r="W87" s="886"/>
      <c r="X87" s="886"/>
      <c r="Y87" s="917" t="s">
        <v>19</v>
      </c>
      <c r="Z87" s="1562">
        <f>N87*Q87*T87</f>
        <v>400000</v>
      </c>
    </row>
    <row r="88" spans="1:26" s="994" customFormat="1" ht="15.75" customHeight="1">
      <c r="A88" s="986"/>
      <c r="B88" s="987"/>
      <c r="C88" s="988"/>
      <c r="D88" s="989"/>
      <c r="E88" s="995"/>
      <c r="F88" s="996"/>
      <c r="G88" s="2033"/>
      <c r="H88" s="2076"/>
      <c r="I88" s="2161"/>
      <c r="J88" s="2077"/>
      <c r="K88" s="2162"/>
      <c r="L88" s="911"/>
      <c r="M88" s="906" t="s">
        <v>304</v>
      </c>
      <c r="N88" s="1573">
        <v>5000</v>
      </c>
      <c r="O88" s="882" t="s">
        <v>0</v>
      </c>
      <c r="P88" s="884" t="s">
        <v>97</v>
      </c>
      <c r="Q88" s="1564">
        <v>40</v>
      </c>
      <c r="R88" s="882" t="s">
        <v>2</v>
      </c>
      <c r="S88" s="882" t="s">
        <v>136</v>
      </c>
      <c r="T88" s="1565">
        <v>4</v>
      </c>
      <c r="U88" s="1564" t="s">
        <v>1</v>
      </c>
      <c r="V88" s="886"/>
      <c r="W88" s="886"/>
      <c r="X88" s="886"/>
      <c r="Y88" s="917" t="s">
        <v>19</v>
      </c>
      <c r="Z88" s="1562">
        <f>N88*Q88*T88</f>
        <v>800000</v>
      </c>
    </row>
    <row r="89" spans="1:26" s="994" customFormat="1" ht="15.75" customHeight="1">
      <c r="A89" s="986"/>
      <c r="B89" s="987"/>
      <c r="C89" s="988"/>
      <c r="D89" s="989"/>
      <c r="E89" s="995"/>
      <c r="F89" s="996"/>
      <c r="G89" s="2033"/>
      <c r="H89" s="2076"/>
      <c r="I89" s="2161"/>
      <c r="J89" s="2077"/>
      <c r="K89" s="2162"/>
      <c r="L89" s="931"/>
      <c r="M89" s="1592" t="s">
        <v>239</v>
      </c>
      <c r="N89" s="1573">
        <v>2000</v>
      </c>
      <c r="O89" s="882" t="s">
        <v>0</v>
      </c>
      <c r="P89" s="884" t="s">
        <v>97</v>
      </c>
      <c r="Q89" s="1564">
        <v>40</v>
      </c>
      <c r="R89" s="882" t="s">
        <v>2</v>
      </c>
      <c r="S89" s="882" t="s">
        <v>136</v>
      </c>
      <c r="T89" s="1565">
        <v>1</v>
      </c>
      <c r="U89" s="1564" t="s">
        <v>1</v>
      </c>
      <c r="V89" s="886"/>
      <c r="W89" s="886"/>
      <c r="X89" s="886"/>
      <c r="Y89" s="917" t="s">
        <v>19</v>
      </c>
      <c r="Z89" s="1562">
        <f>N89*Q89*T89</f>
        <v>80000</v>
      </c>
    </row>
    <row r="90" spans="1:26" s="994" customFormat="1" ht="15.75" customHeight="1">
      <c r="A90" s="986"/>
      <c r="B90" s="987"/>
      <c r="C90" s="988"/>
      <c r="D90" s="989"/>
      <c r="E90" s="995"/>
      <c r="F90" s="996"/>
      <c r="G90" s="2033"/>
      <c r="H90" s="2076"/>
      <c r="I90" s="2161"/>
      <c r="J90" s="2077"/>
      <c r="K90" s="2162"/>
      <c r="L90" s="931"/>
      <c r="M90" s="906" t="s">
        <v>137</v>
      </c>
      <c r="N90" s="1573">
        <v>10000</v>
      </c>
      <c r="O90" s="882" t="s">
        <v>0</v>
      </c>
      <c r="P90" s="884" t="s">
        <v>97</v>
      </c>
      <c r="Q90" s="1564">
        <v>40</v>
      </c>
      <c r="R90" s="882" t="s">
        <v>2</v>
      </c>
      <c r="S90" s="882" t="s">
        <v>136</v>
      </c>
      <c r="T90" s="1565">
        <v>2</v>
      </c>
      <c r="U90" s="1564" t="s">
        <v>1</v>
      </c>
      <c r="V90" s="886"/>
      <c r="W90" s="886"/>
      <c r="X90" s="886"/>
      <c r="Y90" s="917" t="s">
        <v>19</v>
      </c>
      <c r="Z90" s="1562">
        <f>N90*Q90*T90</f>
        <v>800000</v>
      </c>
    </row>
    <row r="91" spans="1:26" s="994" customFormat="1" ht="15.75" customHeight="1">
      <c r="A91" s="986"/>
      <c r="B91" s="987"/>
      <c r="C91" s="988"/>
      <c r="D91" s="989"/>
      <c r="E91" s="995"/>
      <c r="F91" s="996"/>
      <c r="G91" s="2033"/>
      <c r="H91" s="2076"/>
      <c r="I91" s="2161"/>
      <c r="J91" s="2077"/>
      <c r="K91" s="2162"/>
      <c r="L91" s="2138"/>
      <c r="M91" s="906" t="s">
        <v>132</v>
      </c>
      <c r="N91" s="1573">
        <v>180000</v>
      </c>
      <c r="O91" s="882" t="s">
        <v>0</v>
      </c>
      <c r="P91" s="884" t="s">
        <v>97</v>
      </c>
      <c r="Q91" s="1564">
        <v>1</v>
      </c>
      <c r="R91" s="882" t="s">
        <v>1</v>
      </c>
      <c r="S91" s="882"/>
      <c r="T91" s="1565"/>
      <c r="U91" s="1564"/>
      <c r="V91" s="886"/>
      <c r="W91" s="886"/>
      <c r="X91" s="886"/>
      <c r="Y91" s="917" t="s">
        <v>19</v>
      </c>
      <c r="Z91" s="1562">
        <f>N91*Q91</f>
        <v>180000</v>
      </c>
    </row>
    <row r="92" spans="1:26" s="994" customFormat="1" ht="15.75" customHeight="1">
      <c r="A92" s="986"/>
      <c r="B92" s="987"/>
      <c r="C92" s="988"/>
      <c r="D92" s="989"/>
      <c r="E92" s="995"/>
      <c r="F92" s="996"/>
      <c r="G92" s="2033"/>
      <c r="H92" s="2076"/>
      <c r="I92" s="2161"/>
      <c r="J92" s="2077"/>
      <c r="K92" s="2162"/>
      <c r="L92" s="911" t="s">
        <v>106</v>
      </c>
      <c r="M92" s="906" t="s">
        <v>892</v>
      </c>
      <c r="N92" s="1573"/>
      <c r="O92" s="882"/>
      <c r="P92" s="884"/>
      <c r="Q92" s="1564"/>
      <c r="R92" s="882"/>
      <c r="S92" s="882"/>
      <c r="T92" s="1565"/>
      <c r="U92" s="1564"/>
      <c r="V92" s="886"/>
      <c r="W92" s="886"/>
      <c r="X92" s="886"/>
      <c r="Y92" s="883"/>
      <c r="Z92" s="1562"/>
    </row>
    <row r="93" spans="1:26" s="994" customFormat="1" ht="15.75" customHeight="1">
      <c r="A93" s="986"/>
      <c r="B93" s="987"/>
      <c r="C93" s="988"/>
      <c r="D93" s="989"/>
      <c r="E93" s="995"/>
      <c r="F93" s="996"/>
      <c r="G93" s="2033"/>
      <c r="H93" s="2076"/>
      <c r="I93" s="2161"/>
      <c r="J93" s="2077"/>
      <c r="K93" s="2162"/>
      <c r="L93" s="911"/>
      <c r="M93" s="906" t="s">
        <v>891</v>
      </c>
      <c r="N93" s="1573">
        <v>600000</v>
      </c>
      <c r="O93" s="882" t="s">
        <v>0</v>
      </c>
      <c r="P93" s="884" t="s">
        <v>97</v>
      </c>
      <c r="Q93" s="1564">
        <v>2</v>
      </c>
      <c r="R93" s="882" t="s">
        <v>1</v>
      </c>
      <c r="S93" s="882"/>
      <c r="T93" s="1565"/>
      <c r="U93" s="1564"/>
      <c r="V93" s="886"/>
      <c r="W93" s="886"/>
      <c r="X93" s="886"/>
      <c r="Y93" s="917" t="s">
        <v>19</v>
      </c>
      <c r="Z93" s="1562">
        <f>N93*Q93</f>
        <v>1200000</v>
      </c>
    </row>
    <row r="94" spans="1:26" s="994" customFormat="1" ht="15.75" customHeight="1">
      <c r="A94" s="986"/>
      <c r="B94" s="987"/>
      <c r="C94" s="988"/>
      <c r="D94" s="989"/>
      <c r="E94" s="995"/>
      <c r="F94" s="996"/>
      <c r="G94" s="2033"/>
      <c r="H94" s="2076"/>
      <c r="I94" s="2161"/>
      <c r="J94" s="2077"/>
      <c r="K94" s="2162"/>
      <c r="L94" s="911"/>
      <c r="M94" s="906" t="s">
        <v>305</v>
      </c>
      <c r="N94" s="1573">
        <v>20000</v>
      </c>
      <c r="O94" s="882" t="s">
        <v>0</v>
      </c>
      <c r="P94" s="884" t="s">
        <v>97</v>
      </c>
      <c r="Q94" s="1564">
        <v>40</v>
      </c>
      <c r="R94" s="882" t="s">
        <v>2</v>
      </c>
      <c r="S94" s="882" t="s">
        <v>136</v>
      </c>
      <c r="T94" s="1565">
        <v>1</v>
      </c>
      <c r="U94" s="1564" t="s">
        <v>1</v>
      </c>
      <c r="V94" s="886"/>
      <c r="W94" s="886"/>
      <c r="X94" s="886"/>
      <c r="Y94" s="917" t="s">
        <v>19</v>
      </c>
      <c r="Z94" s="1562">
        <f>N94*Q94*T94</f>
        <v>800000</v>
      </c>
    </row>
    <row r="95" spans="1:26" s="994" customFormat="1" ht="15.75" customHeight="1">
      <c r="A95" s="986"/>
      <c r="B95" s="987"/>
      <c r="C95" s="988"/>
      <c r="D95" s="989"/>
      <c r="E95" s="995"/>
      <c r="F95" s="996"/>
      <c r="G95" s="2033"/>
      <c r="H95" s="2076"/>
      <c r="I95" s="2161"/>
      <c r="J95" s="2077"/>
      <c r="K95" s="2162"/>
      <c r="L95" s="911"/>
      <c r="M95" s="906" t="s">
        <v>304</v>
      </c>
      <c r="N95" s="1573">
        <v>5000</v>
      </c>
      <c r="O95" s="882" t="s">
        <v>0</v>
      </c>
      <c r="P95" s="884" t="s">
        <v>97</v>
      </c>
      <c r="Q95" s="1564">
        <v>40</v>
      </c>
      <c r="R95" s="882" t="s">
        <v>2</v>
      </c>
      <c r="S95" s="882" t="s">
        <v>136</v>
      </c>
      <c r="T95" s="1565">
        <v>5</v>
      </c>
      <c r="U95" s="1564" t="s">
        <v>1</v>
      </c>
      <c r="V95" s="886"/>
      <c r="W95" s="886"/>
      <c r="X95" s="886"/>
      <c r="Y95" s="917" t="s">
        <v>19</v>
      </c>
      <c r="Z95" s="1562">
        <f>N95*Q95*T95</f>
        <v>1000000</v>
      </c>
    </row>
    <row r="96" spans="1:26" s="994" customFormat="1" ht="15.75" customHeight="1">
      <c r="A96" s="986"/>
      <c r="B96" s="987"/>
      <c r="C96" s="988"/>
      <c r="D96" s="989"/>
      <c r="E96" s="995"/>
      <c r="F96" s="996"/>
      <c r="G96" s="2033"/>
      <c r="H96" s="2076"/>
      <c r="I96" s="2161"/>
      <c r="J96" s="2077"/>
      <c r="K96" s="2162"/>
      <c r="L96" s="931"/>
      <c r="M96" s="1592" t="s">
        <v>239</v>
      </c>
      <c r="N96" s="1573">
        <v>1500</v>
      </c>
      <c r="O96" s="882" t="s">
        <v>0</v>
      </c>
      <c r="P96" s="884" t="s">
        <v>97</v>
      </c>
      <c r="Q96" s="1564">
        <v>40</v>
      </c>
      <c r="R96" s="882" t="s">
        <v>2</v>
      </c>
      <c r="S96" s="882" t="s">
        <v>136</v>
      </c>
      <c r="T96" s="1565">
        <v>2</v>
      </c>
      <c r="U96" s="1564" t="s">
        <v>1</v>
      </c>
      <c r="V96" s="886"/>
      <c r="W96" s="886"/>
      <c r="X96" s="886"/>
      <c r="Y96" s="917" t="s">
        <v>19</v>
      </c>
      <c r="Z96" s="1562">
        <f>N96*Q96*T96</f>
        <v>120000</v>
      </c>
    </row>
    <row r="97" spans="1:26" s="994" customFormat="1" ht="15.75" customHeight="1">
      <c r="A97" s="986"/>
      <c r="B97" s="987"/>
      <c r="C97" s="988"/>
      <c r="D97" s="989"/>
      <c r="E97" s="995"/>
      <c r="F97" s="996"/>
      <c r="G97" s="2033"/>
      <c r="H97" s="2076"/>
      <c r="I97" s="2161"/>
      <c r="J97" s="2077"/>
      <c r="K97" s="2162"/>
      <c r="L97" s="931"/>
      <c r="M97" s="906" t="s">
        <v>137</v>
      </c>
      <c r="N97" s="1573">
        <v>10000</v>
      </c>
      <c r="O97" s="882" t="s">
        <v>0</v>
      </c>
      <c r="P97" s="884" t="s">
        <v>97</v>
      </c>
      <c r="Q97" s="1564">
        <v>40</v>
      </c>
      <c r="R97" s="882" t="s">
        <v>2</v>
      </c>
      <c r="S97" s="882" t="s">
        <v>136</v>
      </c>
      <c r="T97" s="1565">
        <v>2</v>
      </c>
      <c r="U97" s="1564" t="s">
        <v>1</v>
      </c>
      <c r="V97" s="886"/>
      <c r="W97" s="886"/>
      <c r="X97" s="886"/>
      <c r="Y97" s="917" t="s">
        <v>19</v>
      </c>
      <c r="Z97" s="1562">
        <f>N97*Q97*T97</f>
        <v>800000</v>
      </c>
    </row>
    <row r="98" spans="1:26" s="994" customFormat="1" ht="15.75" customHeight="1">
      <c r="A98" s="986"/>
      <c r="B98" s="987"/>
      <c r="C98" s="988"/>
      <c r="D98" s="989"/>
      <c r="E98" s="995"/>
      <c r="F98" s="996"/>
      <c r="G98" s="2033"/>
      <c r="H98" s="2076"/>
      <c r="I98" s="2161"/>
      <c r="J98" s="2077"/>
      <c r="K98" s="2162"/>
      <c r="L98" s="2138"/>
      <c r="M98" s="906" t="s">
        <v>132</v>
      </c>
      <c r="N98" s="1573">
        <v>80000</v>
      </c>
      <c r="O98" s="882" t="s">
        <v>0</v>
      </c>
      <c r="P98" s="884" t="s">
        <v>97</v>
      </c>
      <c r="Q98" s="1564">
        <v>1</v>
      </c>
      <c r="R98" s="882" t="s">
        <v>1</v>
      </c>
      <c r="S98" s="882"/>
      <c r="T98" s="1565"/>
      <c r="U98" s="1564"/>
      <c r="V98" s="886"/>
      <c r="W98" s="886"/>
      <c r="X98" s="886"/>
      <c r="Y98" s="917" t="s">
        <v>19</v>
      </c>
      <c r="Z98" s="1562">
        <f>N98*Q98</f>
        <v>80000</v>
      </c>
    </row>
    <row r="99" spans="1:26" s="994" customFormat="1" ht="15.75" customHeight="1">
      <c r="A99" s="986"/>
      <c r="B99" s="987"/>
      <c r="C99" s="988"/>
      <c r="D99" s="989"/>
      <c r="E99" s="995"/>
      <c r="F99" s="996"/>
      <c r="G99" s="2033"/>
      <c r="H99" s="2076"/>
      <c r="I99" s="2161"/>
      <c r="J99" s="2077"/>
      <c r="K99" s="2162"/>
      <c r="L99" s="911" t="s">
        <v>106</v>
      </c>
      <c r="M99" s="906" t="s">
        <v>893</v>
      </c>
      <c r="N99" s="1573">
        <v>100000</v>
      </c>
      <c r="O99" s="882" t="s">
        <v>0</v>
      </c>
      <c r="P99" s="884" t="s">
        <v>97</v>
      </c>
      <c r="Q99" s="1564">
        <v>1</v>
      </c>
      <c r="R99" s="882" t="s">
        <v>2</v>
      </c>
      <c r="S99" s="882" t="s">
        <v>136</v>
      </c>
      <c r="T99" s="1565">
        <v>8</v>
      </c>
      <c r="U99" s="1564" t="s">
        <v>1</v>
      </c>
      <c r="V99" s="886"/>
      <c r="W99" s="886"/>
      <c r="X99" s="886"/>
      <c r="Y99" s="917" t="s">
        <v>19</v>
      </c>
      <c r="Z99" s="1562">
        <v>800000</v>
      </c>
    </row>
    <row r="100" spans="1:26" s="994" customFormat="1" ht="15.75" customHeight="1">
      <c r="A100" s="986"/>
      <c r="B100" s="987"/>
      <c r="C100" s="988"/>
      <c r="D100" s="989"/>
      <c r="E100" s="995"/>
      <c r="F100" s="996"/>
      <c r="G100" s="2033"/>
      <c r="H100" s="2076"/>
      <c r="I100" s="2161"/>
      <c r="J100" s="2077"/>
      <c r="K100" s="2162"/>
      <c r="L100" s="911" t="s">
        <v>106</v>
      </c>
      <c r="M100" s="906" t="s">
        <v>383</v>
      </c>
      <c r="N100" s="1573">
        <v>70000</v>
      </c>
      <c r="O100" s="882" t="s">
        <v>0</v>
      </c>
      <c r="P100" s="884" t="s">
        <v>97</v>
      </c>
      <c r="Q100" s="1564">
        <v>1</v>
      </c>
      <c r="R100" s="882" t="s">
        <v>1</v>
      </c>
      <c r="S100" s="882"/>
      <c r="T100" s="1565"/>
      <c r="U100" s="1564"/>
      <c r="V100" s="886"/>
      <c r="W100" s="886"/>
      <c r="X100" s="886"/>
      <c r="Y100" s="917" t="s">
        <v>19</v>
      </c>
      <c r="Z100" s="1562">
        <f>N100*Q100</f>
        <v>70000</v>
      </c>
    </row>
    <row r="101" spans="1:26" s="994" customFormat="1" ht="15.75" customHeight="1">
      <c r="A101" s="986"/>
      <c r="B101" s="987"/>
      <c r="C101" s="988"/>
      <c r="D101" s="989"/>
      <c r="E101" s="995"/>
      <c r="F101" s="1006"/>
      <c r="G101" s="1977"/>
      <c r="H101" s="1978"/>
      <c r="I101" s="1979"/>
      <c r="J101" s="1980"/>
      <c r="K101" s="2163"/>
      <c r="L101" s="2164"/>
      <c r="M101" s="908" t="s">
        <v>308</v>
      </c>
      <c r="N101" s="897">
        <v>790000</v>
      </c>
      <c r="O101" s="946" t="s">
        <v>0</v>
      </c>
      <c r="P101" s="899" t="s">
        <v>97</v>
      </c>
      <c r="Q101" s="899">
        <v>1</v>
      </c>
      <c r="R101" s="899" t="s">
        <v>1</v>
      </c>
      <c r="S101" s="899"/>
      <c r="T101" s="2140"/>
      <c r="U101" s="2141"/>
      <c r="V101" s="1570"/>
      <c r="W101" s="958"/>
      <c r="X101" s="1570"/>
      <c r="Y101" s="898" t="s">
        <v>4</v>
      </c>
      <c r="Z101" s="1051">
        <v>790000</v>
      </c>
    </row>
    <row r="102" spans="1:26" s="994" customFormat="1" ht="15.75" customHeight="1">
      <c r="A102" s="986"/>
      <c r="B102" s="987"/>
      <c r="C102" s="988"/>
      <c r="D102" s="2165"/>
      <c r="E102" s="2166" t="s">
        <v>894</v>
      </c>
      <c r="F102" s="2168" t="s">
        <v>895</v>
      </c>
      <c r="G102" s="2041">
        <v>4055</v>
      </c>
      <c r="H102" s="2032">
        <f>Z102/1000</f>
        <v>1120</v>
      </c>
      <c r="I102" s="1649">
        <f>H102-G102</f>
        <v>-2935</v>
      </c>
      <c r="J102" s="879">
        <v>100</v>
      </c>
      <c r="K102" s="2159"/>
      <c r="L102" s="2126"/>
      <c r="M102" s="2160"/>
      <c r="N102" s="2128"/>
      <c r="O102" s="2129"/>
      <c r="P102" s="2130"/>
      <c r="Q102" s="2130"/>
      <c r="R102" s="2130"/>
      <c r="S102" s="2130"/>
      <c r="T102" s="2131"/>
      <c r="U102" s="2132"/>
      <c r="V102" s="2133"/>
      <c r="W102" s="2134"/>
      <c r="X102" s="2133"/>
      <c r="Y102" s="2135"/>
      <c r="Z102" s="2040">
        <f>SUM(Z104:Z109)</f>
        <v>1120000</v>
      </c>
    </row>
    <row r="103" spans="1:26" s="994" customFormat="1" ht="15.75" customHeight="1">
      <c r="A103" s="986"/>
      <c r="B103" s="987"/>
      <c r="C103" s="988"/>
      <c r="D103" s="2165"/>
      <c r="E103" s="2167"/>
      <c r="F103" s="1057"/>
      <c r="G103" s="2033"/>
      <c r="H103" s="2033"/>
      <c r="I103" s="2161"/>
      <c r="J103" s="2077"/>
      <c r="K103" s="2162"/>
      <c r="L103" s="911" t="s">
        <v>896</v>
      </c>
      <c r="M103" s="1190" t="s">
        <v>897</v>
      </c>
      <c r="N103" s="1573"/>
      <c r="O103" s="882"/>
      <c r="P103" s="884"/>
      <c r="Q103" s="1564"/>
      <c r="R103" s="882"/>
      <c r="S103" s="882"/>
      <c r="T103" s="1565"/>
      <c r="U103" s="1564"/>
      <c r="V103" s="886"/>
      <c r="W103" s="886"/>
      <c r="X103" s="886"/>
      <c r="Y103" s="883"/>
      <c r="Z103" s="1562"/>
    </row>
    <row r="104" spans="1:26" s="994" customFormat="1" ht="15.75" customHeight="1">
      <c r="A104" s="986"/>
      <c r="B104" s="987"/>
      <c r="C104" s="988"/>
      <c r="D104" s="2165"/>
      <c r="E104" s="2167"/>
      <c r="F104" s="1057"/>
      <c r="G104" s="2033"/>
      <c r="H104" s="2076"/>
      <c r="I104" s="2161"/>
      <c r="J104" s="2077"/>
      <c r="K104" s="2162"/>
      <c r="L104" s="911"/>
      <c r="M104" s="1190" t="s">
        <v>898</v>
      </c>
      <c r="N104" s="1573">
        <v>200000</v>
      </c>
      <c r="O104" s="882" t="s">
        <v>899</v>
      </c>
      <c r="P104" s="884" t="s">
        <v>97</v>
      </c>
      <c r="Q104" s="1564">
        <v>3</v>
      </c>
      <c r="R104" s="882" t="s">
        <v>900</v>
      </c>
      <c r="S104" s="882" t="s">
        <v>901</v>
      </c>
      <c r="T104" s="1565">
        <v>1</v>
      </c>
      <c r="U104" s="1564" t="s">
        <v>902</v>
      </c>
      <c r="V104" s="886"/>
      <c r="W104" s="886"/>
      <c r="X104" s="886"/>
      <c r="Y104" s="917" t="s">
        <v>903</v>
      </c>
      <c r="Z104" s="1562">
        <f>N104*Q104*T104</f>
        <v>600000</v>
      </c>
    </row>
    <row r="105" spans="1:26" s="994" customFormat="1" ht="15.75" customHeight="1">
      <c r="A105" s="986"/>
      <c r="B105" s="987"/>
      <c r="C105" s="988"/>
      <c r="D105" s="2165"/>
      <c r="E105" s="2167"/>
      <c r="F105" s="1057"/>
      <c r="G105" s="2033"/>
      <c r="H105" s="2076"/>
      <c r="I105" s="2161"/>
      <c r="J105" s="2077"/>
      <c r="K105" s="2162"/>
      <c r="L105" s="910"/>
      <c r="M105" s="1190" t="s">
        <v>904</v>
      </c>
      <c r="N105" s="1573">
        <v>7000</v>
      </c>
      <c r="O105" s="882" t="s">
        <v>899</v>
      </c>
      <c r="P105" s="884" t="s">
        <v>97</v>
      </c>
      <c r="Q105" s="1564">
        <v>15</v>
      </c>
      <c r="R105" s="882" t="s">
        <v>900</v>
      </c>
      <c r="S105" s="882" t="s">
        <v>901</v>
      </c>
      <c r="T105" s="1565">
        <v>2</v>
      </c>
      <c r="U105" s="1564" t="s">
        <v>902</v>
      </c>
      <c r="V105" s="886"/>
      <c r="W105" s="886"/>
      <c r="X105" s="886"/>
      <c r="Y105" s="917" t="s">
        <v>903</v>
      </c>
      <c r="Z105" s="1562">
        <f>N105*Q105*T105</f>
        <v>210000</v>
      </c>
    </row>
    <row r="106" spans="1:26" s="994" customFormat="1" ht="15.75" customHeight="1">
      <c r="A106" s="986"/>
      <c r="B106" s="987"/>
      <c r="C106" s="988"/>
      <c r="D106" s="2165"/>
      <c r="E106" s="2167"/>
      <c r="F106" s="1057"/>
      <c r="G106" s="2033"/>
      <c r="H106" s="2076"/>
      <c r="I106" s="2161"/>
      <c r="J106" s="2077"/>
      <c r="K106" s="2162"/>
      <c r="L106" s="911"/>
      <c r="M106" s="1190" t="s">
        <v>905</v>
      </c>
      <c r="N106" s="1573">
        <v>1500</v>
      </c>
      <c r="O106" s="882" t="s">
        <v>899</v>
      </c>
      <c r="P106" s="884" t="s">
        <v>97</v>
      </c>
      <c r="Q106" s="1564">
        <v>15</v>
      </c>
      <c r="R106" s="882" t="s">
        <v>900</v>
      </c>
      <c r="S106" s="882" t="s">
        <v>901</v>
      </c>
      <c r="T106" s="1565">
        <v>2</v>
      </c>
      <c r="U106" s="1564" t="s">
        <v>902</v>
      </c>
      <c r="V106" s="886"/>
      <c r="W106" s="886"/>
      <c r="X106" s="886"/>
      <c r="Y106" s="917" t="s">
        <v>903</v>
      </c>
      <c r="Z106" s="1562">
        <f>N106*Q106*T106</f>
        <v>45000</v>
      </c>
    </row>
    <row r="107" spans="1:26" s="994" customFormat="1" ht="15.75" customHeight="1">
      <c r="A107" s="986"/>
      <c r="B107" s="987"/>
      <c r="C107" s="988"/>
      <c r="D107" s="2165"/>
      <c r="E107" s="2167"/>
      <c r="F107" s="1057"/>
      <c r="G107" s="2033"/>
      <c r="H107" s="2076"/>
      <c r="I107" s="2161"/>
      <c r="J107" s="2077"/>
      <c r="K107" s="2162"/>
      <c r="L107" s="911" t="s">
        <v>896</v>
      </c>
      <c r="M107" s="906" t="s">
        <v>906</v>
      </c>
      <c r="N107" s="1573">
        <v>7000</v>
      </c>
      <c r="O107" s="882" t="s">
        <v>899</v>
      </c>
      <c r="P107" s="884" t="s">
        <v>97</v>
      </c>
      <c r="Q107" s="1564">
        <v>20</v>
      </c>
      <c r="R107" s="882" t="s">
        <v>900</v>
      </c>
      <c r="S107" s="882" t="s">
        <v>901</v>
      </c>
      <c r="T107" s="1565">
        <v>1</v>
      </c>
      <c r="U107" s="1564" t="s">
        <v>902</v>
      </c>
      <c r="V107" s="886"/>
      <c r="W107" s="886"/>
      <c r="X107" s="886"/>
      <c r="Y107" s="917" t="s">
        <v>903</v>
      </c>
      <c r="Z107" s="1562">
        <f>N107*Q107*T107</f>
        <v>140000</v>
      </c>
    </row>
    <row r="108" spans="1:26" s="994" customFormat="1" ht="15.75" customHeight="1">
      <c r="A108" s="986"/>
      <c r="B108" s="987"/>
      <c r="C108" s="988"/>
      <c r="D108" s="2165"/>
      <c r="E108" s="2167"/>
      <c r="F108" s="1057"/>
      <c r="G108" s="2033"/>
      <c r="H108" s="2076"/>
      <c r="I108" s="2161"/>
      <c r="J108" s="2077"/>
      <c r="K108" s="2162"/>
      <c r="L108" s="911" t="s">
        <v>896</v>
      </c>
      <c r="M108" s="906" t="s">
        <v>907</v>
      </c>
      <c r="N108" s="1573">
        <v>25000</v>
      </c>
      <c r="O108" s="882" t="s">
        <v>899</v>
      </c>
      <c r="P108" s="884" t="s">
        <v>97</v>
      </c>
      <c r="Q108" s="1564">
        <v>1</v>
      </c>
      <c r="R108" s="882" t="s">
        <v>902</v>
      </c>
      <c r="S108" s="882"/>
      <c r="T108" s="1565"/>
      <c r="U108" s="1564"/>
      <c r="V108" s="886"/>
      <c r="W108" s="886"/>
      <c r="X108" s="886"/>
      <c r="Y108" s="917" t="s">
        <v>903</v>
      </c>
      <c r="Z108" s="1562">
        <f>N108*Q108</f>
        <v>25000</v>
      </c>
    </row>
    <row r="109" spans="1:26" s="994" customFormat="1" ht="15.75" customHeight="1">
      <c r="A109" s="1974"/>
      <c r="B109" s="1003"/>
      <c r="C109" s="1004"/>
      <c r="D109" s="2236"/>
      <c r="E109" s="2237"/>
      <c r="F109" s="1976"/>
      <c r="G109" s="1977"/>
      <c r="H109" s="1978"/>
      <c r="I109" s="1979"/>
      <c r="J109" s="1980"/>
      <c r="K109" s="2163"/>
      <c r="L109" s="2164"/>
      <c r="M109" s="908" t="s">
        <v>908</v>
      </c>
      <c r="N109" s="897">
        <v>100000</v>
      </c>
      <c r="O109" s="946" t="s">
        <v>899</v>
      </c>
      <c r="P109" s="899" t="s">
        <v>97</v>
      </c>
      <c r="Q109" s="899">
        <v>1</v>
      </c>
      <c r="R109" s="899" t="s">
        <v>902</v>
      </c>
      <c r="S109" s="899"/>
      <c r="T109" s="2140"/>
      <c r="U109" s="2141"/>
      <c r="V109" s="1570"/>
      <c r="W109" s="958"/>
      <c r="X109" s="1570"/>
      <c r="Y109" s="898" t="s">
        <v>909</v>
      </c>
      <c r="Z109" s="1051">
        <f>N109*Q109</f>
        <v>100000</v>
      </c>
    </row>
    <row r="110" spans="1:26" s="994" customFormat="1" ht="21.75" customHeight="1">
      <c r="A110" s="2216"/>
      <c r="B110" s="2217"/>
      <c r="C110" s="2218"/>
      <c r="D110" s="1013"/>
      <c r="E110" s="2238"/>
      <c r="F110" s="2169" t="s">
        <v>910</v>
      </c>
      <c r="G110" s="2170">
        <v>1090</v>
      </c>
      <c r="H110" s="2032">
        <v>464</v>
      </c>
      <c r="I110" s="1649">
        <f>H110-G110</f>
        <v>-626</v>
      </c>
      <c r="J110" s="2070">
        <v>100</v>
      </c>
      <c r="K110" s="2159"/>
      <c r="L110" s="2224"/>
      <c r="M110" s="2225"/>
      <c r="N110" s="870"/>
      <c r="O110" s="2015"/>
      <c r="P110" s="872"/>
      <c r="Q110" s="872"/>
      <c r="R110" s="872"/>
      <c r="S110" s="872"/>
      <c r="T110" s="2226"/>
      <c r="U110" s="2227"/>
      <c r="V110" s="2150"/>
      <c r="W110" s="2228"/>
      <c r="X110" s="2150"/>
      <c r="Y110" s="871"/>
      <c r="Z110" s="2042">
        <f>SUM(Z111,Z112,Z113,Z114)</f>
        <v>464000</v>
      </c>
    </row>
    <row r="111" spans="1:26" s="994" customFormat="1" ht="15.75" customHeight="1">
      <c r="A111" s="986"/>
      <c r="B111" s="987"/>
      <c r="C111" s="988"/>
      <c r="D111" s="989"/>
      <c r="E111" s="995"/>
      <c r="F111" s="1057"/>
      <c r="G111" s="2033"/>
      <c r="H111" s="2076"/>
      <c r="I111" s="2161"/>
      <c r="J111" s="2077"/>
      <c r="K111" s="2162"/>
      <c r="L111" s="2138" t="s">
        <v>135</v>
      </c>
      <c r="M111" s="906" t="s">
        <v>911</v>
      </c>
      <c r="N111" s="888">
        <v>1000</v>
      </c>
      <c r="O111" s="882" t="s">
        <v>899</v>
      </c>
      <c r="P111" s="884" t="s">
        <v>97</v>
      </c>
      <c r="Q111" s="884">
        <v>16</v>
      </c>
      <c r="R111" s="884" t="s">
        <v>900</v>
      </c>
      <c r="S111" s="884" t="s">
        <v>97</v>
      </c>
      <c r="T111" s="2136">
        <v>12</v>
      </c>
      <c r="U111" s="2137" t="s">
        <v>902</v>
      </c>
      <c r="V111" s="884"/>
      <c r="W111" s="1555"/>
      <c r="X111" s="1556"/>
      <c r="Y111" s="881" t="s">
        <v>903</v>
      </c>
      <c r="Z111" s="1047">
        <f>N111*Q111*T111</f>
        <v>192000</v>
      </c>
    </row>
    <row r="112" spans="1:26" s="994" customFormat="1" ht="15.75" customHeight="1">
      <c r="A112" s="986"/>
      <c r="B112" s="987"/>
      <c r="C112" s="988"/>
      <c r="D112" s="989"/>
      <c r="E112" s="995"/>
      <c r="F112" s="1057"/>
      <c r="G112" s="2033"/>
      <c r="H112" s="2076"/>
      <c r="I112" s="2161"/>
      <c r="J112" s="2077"/>
      <c r="K112" s="2162"/>
      <c r="L112" s="2138"/>
      <c r="M112" s="906" t="s">
        <v>905</v>
      </c>
      <c r="N112" s="888">
        <v>1000</v>
      </c>
      <c r="O112" s="882" t="s">
        <v>899</v>
      </c>
      <c r="P112" s="884" t="s">
        <v>97</v>
      </c>
      <c r="Q112" s="884">
        <v>16</v>
      </c>
      <c r="R112" s="884" t="s">
        <v>900</v>
      </c>
      <c r="S112" s="884" t="s">
        <v>97</v>
      </c>
      <c r="T112" s="2136">
        <v>12</v>
      </c>
      <c r="U112" s="886" t="s">
        <v>902</v>
      </c>
      <c r="V112" s="884"/>
      <c r="W112" s="1555"/>
      <c r="X112" s="1556"/>
      <c r="Y112" s="881" t="s">
        <v>903</v>
      </c>
      <c r="Z112" s="1047">
        <f>N112*Q112*T112</f>
        <v>192000</v>
      </c>
    </row>
    <row r="113" spans="1:26" s="994" customFormat="1" ht="15.75" customHeight="1">
      <c r="A113" s="986"/>
      <c r="B113" s="987"/>
      <c r="C113" s="988"/>
      <c r="D113" s="989"/>
      <c r="E113" s="995"/>
      <c r="F113" s="1057"/>
      <c r="G113" s="2033"/>
      <c r="H113" s="2076"/>
      <c r="I113" s="2161"/>
      <c r="J113" s="2077"/>
      <c r="K113" s="2162"/>
      <c r="L113" s="2138"/>
      <c r="M113" s="906" t="s">
        <v>912</v>
      </c>
      <c r="N113" s="888">
        <v>30000</v>
      </c>
      <c r="O113" s="882" t="s">
        <v>899</v>
      </c>
      <c r="P113" s="884" t="s">
        <v>97</v>
      </c>
      <c r="Q113" s="884">
        <v>1</v>
      </c>
      <c r="R113" s="884" t="s">
        <v>902</v>
      </c>
      <c r="S113" s="884"/>
      <c r="T113" s="2136"/>
      <c r="U113" s="2137"/>
      <c r="V113" s="1556"/>
      <c r="W113" s="1555"/>
      <c r="X113" s="1556"/>
      <c r="Y113" s="881" t="s">
        <v>903</v>
      </c>
      <c r="Z113" s="1047">
        <f>N113*Q113</f>
        <v>30000</v>
      </c>
    </row>
    <row r="114" spans="1:26" s="994" customFormat="1" ht="15.75" customHeight="1">
      <c r="A114" s="986"/>
      <c r="B114" s="987"/>
      <c r="C114" s="988"/>
      <c r="D114" s="989"/>
      <c r="E114" s="995"/>
      <c r="F114" s="1976"/>
      <c r="G114" s="1977"/>
      <c r="H114" s="1978"/>
      <c r="I114" s="1979"/>
      <c r="J114" s="1980"/>
      <c r="K114" s="2162"/>
      <c r="L114" s="2082"/>
      <c r="M114" s="908" t="s">
        <v>913</v>
      </c>
      <c r="N114" s="897">
        <v>50000</v>
      </c>
      <c r="O114" s="946" t="s">
        <v>899</v>
      </c>
      <c r="P114" s="899" t="s">
        <v>97</v>
      </c>
      <c r="Q114" s="899">
        <v>1</v>
      </c>
      <c r="R114" s="899" t="s">
        <v>902</v>
      </c>
      <c r="S114" s="899"/>
      <c r="T114" s="2140"/>
      <c r="U114" s="2141"/>
      <c r="V114" s="1570"/>
      <c r="W114" s="958"/>
      <c r="X114" s="1570"/>
      <c r="Y114" s="898" t="s">
        <v>903</v>
      </c>
      <c r="Z114" s="1051">
        <f>N114*Q114</f>
        <v>50000</v>
      </c>
    </row>
    <row r="115" spans="1:26" s="994" customFormat="1" ht="16.5" customHeight="1">
      <c r="A115" s="986"/>
      <c r="B115" s="987"/>
      <c r="C115" s="988"/>
      <c r="D115" s="989"/>
      <c r="E115" s="1055" t="s">
        <v>205</v>
      </c>
      <c r="F115" s="996" t="s">
        <v>436</v>
      </c>
      <c r="G115" s="1815">
        <v>2200</v>
      </c>
      <c r="H115" s="1770">
        <f>Z115/1000</f>
        <v>2200</v>
      </c>
      <c r="I115" s="1770">
        <f>(H115-G115)</f>
        <v>0</v>
      </c>
      <c r="J115" s="1255">
        <f>(H115/G115*100)-100</f>
        <v>0</v>
      </c>
      <c r="K115" s="1001"/>
      <c r="L115" s="1031" t="s">
        <v>135</v>
      </c>
      <c r="M115" s="1150"/>
      <c r="N115" s="1151"/>
      <c r="O115" s="1109"/>
      <c r="P115" s="1110"/>
      <c r="Q115" s="1110"/>
      <c r="R115" s="1110"/>
      <c r="S115" s="1110"/>
      <c r="T115" s="1111"/>
      <c r="U115" s="1112"/>
      <c r="V115" s="1113"/>
      <c r="W115" s="1114"/>
      <c r="X115" s="1113"/>
      <c r="Y115" s="1105"/>
      <c r="Z115" s="1184">
        <f>SUM(Z116:Z120)</f>
        <v>2200000</v>
      </c>
    </row>
    <row r="116" spans="1:26" s="994" customFormat="1" ht="15.75" customHeight="1">
      <c r="A116" s="986"/>
      <c r="B116" s="987"/>
      <c r="C116" s="988"/>
      <c r="D116" s="989"/>
      <c r="E116" s="995"/>
      <c r="F116" s="996" t="s">
        <v>387</v>
      </c>
      <c r="G116" s="997"/>
      <c r="H116" s="998"/>
      <c r="I116" s="999"/>
      <c r="J116" s="1000"/>
      <c r="K116" s="1001"/>
      <c r="L116" s="1002"/>
      <c r="M116" s="1152" t="s">
        <v>437</v>
      </c>
      <c r="N116" s="1151">
        <v>30000</v>
      </c>
      <c r="O116" s="1109" t="s">
        <v>108</v>
      </c>
      <c r="P116" s="1110" t="s">
        <v>97</v>
      </c>
      <c r="Q116" s="1110">
        <v>1</v>
      </c>
      <c r="R116" s="1110" t="s">
        <v>384</v>
      </c>
      <c r="S116" s="1110"/>
      <c r="T116" s="1111"/>
      <c r="U116" s="1112"/>
      <c r="V116" s="1113"/>
      <c r="W116" s="1114"/>
      <c r="X116" s="1113"/>
      <c r="Y116" s="1105" t="s">
        <v>19</v>
      </c>
      <c r="Z116" s="1069">
        <f>N116*Q116</f>
        <v>30000</v>
      </c>
    </row>
    <row r="117" spans="1:26" s="994" customFormat="1" ht="15.75" customHeight="1">
      <c r="A117" s="986"/>
      <c r="B117" s="987"/>
      <c r="C117" s="988"/>
      <c r="D117" s="989"/>
      <c r="E117" s="995"/>
      <c r="F117" s="996"/>
      <c r="G117" s="997"/>
      <c r="H117" s="998"/>
      <c r="I117" s="999"/>
      <c r="J117" s="1000"/>
      <c r="K117" s="1001"/>
      <c r="L117" s="1002"/>
      <c r="M117" s="1152" t="s">
        <v>438</v>
      </c>
      <c r="N117" s="1151">
        <v>1000</v>
      </c>
      <c r="O117" s="1109" t="s">
        <v>108</v>
      </c>
      <c r="P117" s="1110" t="s">
        <v>97</v>
      </c>
      <c r="Q117" s="1110">
        <v>300</v>
      </c>
      <c r="R117" s="1110" t="s">
        <v>384</v>
      </c>
      <c r="S117" s="1110"/>
      <c r="T117" s="1111"/>
      <c r="U117" s="1112"/>
      <c r="V117" s="1113"/>
      <c r="W117" s="1114"/>
      <c r="X117" s="1113"/>
      <c r="Y117" s="1105" t="s">
        <v>19</v>
      </c>
      <c r="Z117" s="1069">
        <f>N117*Q117</f>
        <v>300000</v>
      </c>
    </row>
    <row r="118" spans="1:26" s="994" customFormat="1" ht="15.75" customHeight="1">
      <c r="A118" s="986"/>
      <c r="B118" s="987"/>
      <c r="C118" s="988"/>
      <c r="D118" s="989"/>
      <c r="E118" s="995"/>
      <c r="F118" s="996"/>
      <c r="G118" s="997"/>
      <c r="H118" s="998"/>
      <c r="I118" s="999"/>
      <c r="J118" s="1000"/>
      <c r="K118" s="1001"/>
      <c r="L118" s="1002"/>
      <c r="M118" s="1152" t="s">
        <v>439</v>
      </c>
      <c r="N118" s="1151">
        <v>200000</v>
      </c>
      <c r="O118" s="1109" t="s">
        <v>108</v>
      </c>
      <c r="P118" s="1110" t="s">
        <v>97</v>
      </c>
      <c r="Q118" s="1110">
        <v>3</v>
      </c>
      <c r="R118" s="1110" t="s">
        <v>384</v>
      </c>
      <c r="S118" s="1110"/>
      <c r="T118" s="1111"/>
      <c r="U118" s="1112"/>
      <c r="V118" s="1113"/>
      <c r="W118" s="1114"/>
      <c r="X118" s="1113"/>
      <c r="Y118" s="1105" t="s">
        <v>19</v>
      </c>
      <c r="Z118" s="1069">
        <f>N118*Q118</f>
        <v>600000</v>
      </c>
    </row>
    <row r="119" spans="1:26" s="994" customFormat="1" ht="15.75" customHeight="1">
      <c r="A119" s="986"/>
      <c r="B119" s="987"/>
      <c r="C119" s="988"/>
      <c r="D119" s="989"/>
      <c r="E119" s="995"/>
      <c r="F119" s="996"/>
      <c r="G119" s="997"/>
      <c r="H119" s="998"/>
      <c r="I119" s="999"/>
      <c r="J119" s="1000"/>
      <c r="K119" s="1001"/>
      <c r="L119" s="1002"/>
      <c r="M119" s="1152" t="s">
        <v>440</v>
      </c>
      <c r="N119" s="1151">
        <v>3000</v>
      </c>
      <c r="O119" s="1109" t="s">
        <v>108</v>
      </c>
      <c r="P119" s="1110" t="s">
        <v>97</v>
      </c>
      <c r="Q119" s="1110">
        <v>300</v>
      </c>
      <c r="R119" s="1110" t="s">
        <v>110</v>
      </c>
      <c r="S119" s="1110"/>
      <c r="T119" s="1111"/>
      <c r="U119" s="1112"/>
      <c r="V119" s="1113"/>
      <c r="W119" s="1114"/>
      <c r="X119" s="1113"/>
      <c r="Y119" s="1105" t="s">
        <v>19</v>
      </c>
      <c r="Z119" s="1069">
        <f>N119*Q119</f>
        <v>900000</v>
      </c>
    </row>
    <row r="120" spans="1:26" s="994" customFormat="1" ht="15.75" customHeight="1">
      <c r="A120" s="986"/>
      <c r="B120" s="987"/>
      <c r="C120" s="1004"/>
      <c r="D120" s="989"/>
      <c r="E120" s="1005"/>
      <c r="F120" s="1006"/>
      <c r="G120" s="1007"/>
      <c r="H120" s="1008"/>
      <c r="I120" s="1041"/>
      <c r="J120" s="1010"/>
      <c r="K120" s="1011"/>
      <c r="L120" s="1768"/>
      <c r="M120" s="1818" t="s">
        <v>441</v>
      </c>
      <c r="N120" s="1157">
        <v>370000</v>
      </c>
      <c r="O120" s="1806" t="s">
        <v>108</v>
      </c>
      <c r="P120" s="1158" t="s">
        <v>97</v>
      </c>
      <c r="Q120" s="1158">
        <v>1</v>
      </c>
      <c r="R120" s="1158" t="s">
        <v>115</v>
      </c>
      <c r="S120" s="1158"/>
      <c r="T120" s="1807"/>
      <c r="U120" s="1808"/>
      <c r="V120" s="1159"/>
      <c r="W120" s="1809"/>
      <c r="X120" s="1159"/>
      <c r="Y120" s="580" t="s">
        <v>19</v>
      </c>
      <c r="Z120" s="1070">
        <f>N120*Q120</f>
        <v>370000</v>
      </c>
    </row>
    <row r="121" spans="1:26" s="994" customFormat="1" ht="19.5" customHeight="1">
      <c r="A121" s="2294"/>
      <c r="B121" s="987"/>
      <c r="C121" s="988"/>
      <c r="D121" s="996"/>
      <c r="E121" s="990" t="s">
        <v>794</v>
      </c>
      <c r="F121" s="1597" t="s">
        <v>820</v>
      </c>
      <c r="G121" s="2032">
        <v>5766</v>
      </c>
      <c r="H121" s="2032">
        <f>Z121/1000</f>
        <v>5766</v>
      </c>
      <c r="I121" s="1649">
        <f>H121-G121</f>
        <v>0</v>
      </c>
      <c r="J121" s="2070">
        <v>100</v>
      </c>
      <c r="K121" s="2071"/>
      <c r="L121" s="2072"/>
      <c r="M121" s="2047"/>
      <c r="N121" s="2047"/>
      <c r="O121" s="2047"/>
      <c r="P121" s="2047"/>
      <c r="Q121" s="2047"/>
      <c r="R121" s="2047"/>
      <c r="S121" s="2047"/>
      <c r="T121" s="2047"/>
      <c r="U121" s="2047"/>
      <c r="V121" s="2047"/>
      <c r="W121" s="2047"/>
      <c r="X121" s="2047"/>
      <c r="Y121" s="2047"/>
      <c r="Z121" s="2040">
        <f>SUM(Z123:Z128)</f>
        <v>5766000</v>
      </c>
    </row>
    <row r="122" spans="1:26" s="994" customFormat="1" ht="16.5" customHeight="1">
      <c r="A122" s="986"/>
      <c r="B122" s="987"/>
      <c r="C122" s="988"/>
      <c r="D122" s="1028"/>
      <c r="E122" s="1055"/>
      <c r="F122" s="1095" t="s">
        <v>818</v>
      </c>
      <c r="G122" s="1672"/>
      <c r="H122" s="1672"/>
      <c r="I122" s="1664"/>
      <c r="J122" s="879"/>
      <c r="K122" s="2073"/>
      <c r="L122" s="2074" t="s">
        <v>804</v>
      </c>
      <c r="M122" s="1142" t="s">
        <v>805</v>
      </c>
      <c r="N122" s="2069"/>
      <c r="O122" s="2069"/>
      <c r="P122" s="2069"/>
      <c r="Q122" s="2069"/>
      <c r="R122" s="2069"/>
      <c r="S122" s="2069"/>
      <c r="T122" s="2069"/>
      <c r="U122" s="2069"/>
      <c r="V122" s="2069"/>
      <c r="W122" s="2069"/>
      <c r="X122" s="2069"/>
      <c r="Y122" s="2069"/>
      <c r="Z122" s="2075"/>
    </row>
    <row r="123" spans="1:26" s="994" customFormat="1" ht="15.75" customHeight="1">
      <c r="A123" s="986"/>
      <c r="B123" s="987"/>
      <c r="C123" s="988"/>
      <c r="D123" s="1028"/>
      <c r="E123" s="995"/>
      <c r="F123" s="996" t="s">
        <v>819</v>
      </c>
      <c r="G123" s="2033"/>
      <c r="H123" s="2076"/>
      <c r="I123" s="1672"/>
      <c r="J123" s="2077"/>
      <c r="K123" s="2073"/>
      <c r="L123" s="2074"/>
      <c r="M123" s="1142" t="s">
        <v>806</v>
      </c>
      <c r="N123" s="1552">
        <v>15000</v>
      </c>
      <c r="O123" s="882" t="s">
        <v>797</v>
      </c>
      <c r="P123" s="884" t="s">
        <v>807</v>
      </c>
      <c r="Q123" s="1564">
        <v>20</v>
      </c>
      <c r="R123" s="882" t="s">
        <v>808</v>
      </c>
      <c r="S123" s="882" t="s">
        <v>136</v>
      </c>
      <c r="T123" s="1565">
        <v>3</v>
      </c>
      <c r="U123" s="1564" t="s">
        <v>1</v>
      </c>
      <c r="V123" s="886"/>
      <c r="W123" s="886"/>
      <c r="X123" s="886"/>
      <c r="Y123" s="917" t="s">
        <v>19</v>
      </c>
      <c r="Z123" s="1560">
        <f>(N123*Q123*T123)</f>
        <v>900000</v>
      </c>
    </row>
    <row r="124" spans="1:26" s="994" customFormat="1" ht="15.75" customHeight="1">
      <c r="A124" s="986"/>
      <c r="B124" s="987"/>
      <c r="C124" s="988"/>
      <c r="D124" s="1028"/>
      <c r="E124" s="995"/>
      <c r="F124" s="996"/>
      <c r="G124" s="2033"/>
      <c r="H124" s="2078"/>
      <c r="I124" s="1672"/>
      <c r="J124" s="2077"/>
      <c r="K124" s="2073"/>
      <c r="L124" s="2074"/>
      <c r="M124" s="1142" t="s">
        <v>809</v>
      </c>
      <c r="N124" s="1552">
        <v>7000</v>
      </c>
      <c r="O124" s="882" t="s">
        <v>810</v>
      </c>
      <c r="P124" s="884" t="s">
        <v>811</v>
      </c>
      <c r="Q124" s="1564">
        <v>20</v>
      </c>
      <c r="R124" s="882" t="s">
        <v>808</v>
      </c>
      <c r="S124" s="882" t="s">
        <v>807</v>
      </c>
      <c r="T124" s="1565">
        <v>3</v>
      </c>
      <c r="U124" s="1564" t="s">
        <v>801</v>
      </c>
      <c r="V124" s="886"/>
      <c r="W124" s="886"/>
      <c r="X124" s="886"/>
      <c r="Y124" s="917" t="s">
        <v>799</v>
      </c>
      <c r="Z124" s="1560">
        <f>(N124*Q124*T124)</f>
        <v>420000</v>
      </c>
    </row>
    <row r="125" spans="1:26" s="994" customFormat="1" ht="15.75" customHeight="1">
      <c r="A125" s="986"/>
      <c r="B125" s="987"/>
      <c r="C125" s="988"/>
      <c r="D125" s="1028"/>
      <c r="E125" s="995"/>
      <c r="F125" s="996"/>
      <c r="G125" s="2033"/>
      <c r="H125" s="2078"/>
      <c r="I125" s="1672"/>
      <c r="J125" s="2077"/>
      <c r="K125" s="2073"/>
      <c r="L125" s="2074"/>
      <c r="M125" s="1580" t="s">
        <v>812</v>
      </c>
      <c r="N125" s="1552">
        <v>2000</v>
      </c>
      <c r="O125" s="882" t="s">
        <v>797</v>
      </c>
      <c r="P125" s="884" t="s">
        <v>807</v>
      </c>
      <c r="Q125" s="1564">
        <v>16</v>
      </c>
      <c r="R125" s="882" t="s">
        <v>808</v>
      </c>
      <c r="S125" s="882" t="s">
        <v>807</v>
      </c>
      <c r="T125" s="1565">
        <v>3</v>
      </c>
      <c r="U125" s="1564" t="s">
        <v>801</v>
      </c>
      <c r="V125" s="886"/>
      <c r="W125" s="886"/>
      <c r="X125" s="886"/>
      <c r="Y125" s="917" t="s">
        <v>799</v>
      </c>
      <c r="Z125" s="1560">
        <f>(N125*Q125*T125)</f>
        <v>96000</v>
      </c>
    </row>
    <row r="126" spans="1:26" s="994" customFormat="1" ht="15.75" customHeight="1">
      <c r="A126" s="986"/>
      <c r="B126" s="987"/>
      <c r="C126" s="988"/>
      <c r="D126" s="1028"/>
      <c r="E126" s="995"/>
      <c r="F126" s="996"/>
      <c r="G126" s="2033"/>
      <c r="H126" s="2078"/>
      <c r="I126" s="1672"/>
      <c r="J126" s="2077"/>
      <c r="K126" s="2073"/>
      <c r="L126" s="2074"/>
      <c r="M126" s="1580" t="s">
        <v>813</v>
      </c>
      <c r="N126" s="1552">
        <v>150000</v>
      </c>
      <c r="O126" s="882" t="s">
        <v>797</v>
      </c>
      <c r="P126" s="884" t="s">
        <v>807</v>
      </c>
      <c r="Q126" s="1564">
        <v>23</v>
      </c>
      <c r="R126" s="882" t="s">
        <v>808</v>
      </c>
      <c r="S126" s="882" t="s">
        <v>807</v>
      </c>
      <c r="T126" s="1565">
        <v>1</v>
      </c>
      <c r="U126" s="1564" t="s">
        <v>801</v>
      </c>
      <c r="V126" s="886"/>
      <c r="W126" s="886"/>
      <c r="X126" s="886"/>
      <c r="Y126" s="917" t="s">
        <v>799</v>
      </c>
      <c r="Z126" s="1560">
        <f>(N126*Q126*T126)</f>
        <v>3450000</v>
      </c>
    </row>
    <row r="127" spans="1:26" s="994" customFormat="1" ht="15.75" customHeight="1">
      <c r="A127" s="986"/>
      <c r="B127" s="987"/>
      <c r="C127" s="988"/>
      <c r="D127" s="1028"/>
      <c r="E127" s="995"/>
      <c r="F127" s="996"/>
      <c r="G127" s="2033"/>
      <c r="H127" s="2078"/>
      <c r="I127" s="1672"/>
      <c r="J127" s="2077"/>
      <c r="K127" s="2073"/>
      <c r="L127" s="2074"/>
      <c r="M127" s="1580" t="s">
        <v>814</v>
      </c>
      <c r="N127" s="1552">
        <v>100000</v>
      </c>
      <c r="O127" s="882" t="s">
        <v>797</v>
      </c>
      <c r="P127" s="884" t="s">
        <v>815</v>
      </c>
      <c r="Q127" s="1564">
        <v>4</v>
      </c>
      <c r="R127" s="882" t="s">
        <v>801</v>
      </c>
      <c r="S127" s="882"/>
      <c r="T127" s="1565"/>
      <c r="U127" s="1564"/>
      <c r="V127" s="886"/>
      <c r="W127" s="886"/>
      <c r="X127" s="886"/>
      <c r="Y127" s="917" t="s">
        <v>799</v>
      </c>
      <c r="Z127" s="1819">
        <f>N127*Q127</f>
        <v>400000</v>
      </c>
    </row>
    <row r="128" spans="1:26" s="994" customFormat="1" ht="15.75" customHeight="1">
      <c r="A128" s="986"/>
      <c r="B128" s="987"/>
      <c r="C128" s="988"/>
      <c r="D128" s="1028"/>
      <c r="E128" s="995"/>
      <c r="F128" s="1006"/>
      <c r="G128" s="1977"/>
      <c r="H128" s="2079"/>
      <c r="I128" s="2080"/>
      <c r="J128" s="1980"/>
      <c r="K128" s="2081"/>
      <c r="L128" s="2082" t="s">
        <v>135</v>
      </c>
      <c r="M128" s="1566" t="s">
        <v>816</v>
      </c>
      <c r="N128" s="1567">
        <v>500000</v>
      </c>
      <c r="O128" s="898" t="s">
        <v>797</v>
      </c>
      <c r="P128" s="899" t="s">
        <v>807</v>
      </c>
      <c r="Q128" s="900">
        <v>1</v>
      </c>
      <c r="R128" s="900" t="s">
        <v>801</v>
      </c>
      <c r="S128" s="899"/>
      <c r="T128" s="1568"/>
      <c r="U128" s="1569"/>
      <c r="V128" s="1570"/>
      <c r="W128" s="958"/>
      <c r="X128" s="1571"/>
      <c r="Y128" s="898" t="s">
        <v>817</v>
      </c>
      <c r="Z128" s="1572">
        <f>N128*Q128</f>
        <v>500000</v>
      </c>
    </row>
    <row r="129" spans="1:30" s="994" customFormat="1" ht="18.75" customHeight="1">
      <c r="A129" s="986"/>
      <c r="B129" s="987"/>
      <c r="C129" s="988"/>
      <c r="D129" s="1028"/>
      <c r="E129" s="990" t="s">
        <v>203</v>
      </c>
      <c r="F129" s="1597" t="s">
        <v>767</v>
      </c>
      <c r="G129" s="1763">
        <v>1000</v>
      </c>
      <c r="H129" s="1763">
        <f>Z129/1000</f>
        <v>1000</v>
      </c>
      <c r="I129" s="1764">
        <f>H129-G129</f>
        <v>0</v>
      </c>
      <c r="J129" s="111">
        <v>100</v>
      </c>
      <c r="K129" s="1029"/>
      <c r="L129" s="993"/>
      <c r="M129" s="1147"/>
      <c r="N129" s="1147"/>
      <c r="O129" s="1147"/>
      <c r="P129" s="1147"/>
      <c r="Q129" s="1147"/>
      <c r="R129" s="1147"/>
      <c r="S129" s="1147"/>
      <c r="T129" s="1147"/>
      <c r="U129" s="1147"/>
      <c r="V129" s="1147"/>
      <c r="W129" s="1147"/>
      <c r="X129" s="1147"/>
      <c r="Y129" s="1147"/>
      <c r="Z129" s="1182">
        <f>SUM(Z130:Z133)</f>
        <v>1000000</v>
      </c>
    </row>
    <row r="130" spans="1:30" s="994" customFormat="1" ht="15.75" customHeight="1">
      <c r="A130" s="986"/>
      <c r="B130" s="987"/>
      <c r="C130" s="988"/>
      <c r="D130" s="1028"/>
      <c r="E130" s="995"/>
      <c r="F130" s="996" t="s">
        <v>768</v>
      </c>
      <c r="G130" s="997"/>
      <c r="H130" s="998"/>
      <c r="I130" s="1770"/>
      <c r="J130" s="1000"/>
      <c r="K130" s="1030"/>
      <c r="L130" s="1031" t="s">
        <v>106</v>
      </c>
      <c r="M130" s="707" t="s">
        <v>571</v>
      </c>
      <c r="N130" s="1552">
        <v>25000</v>
      </c>
      <c r="O130" s="882" t="s">
        <v>108</v>
      </c>
      <c r="P130" s="884" t="s">
        <v>136</v>
      </c>
      <c r="Q130" s="1564">
        <v>3</v>
      </c>
      <c r="R130" s="882" t="s">
        <v>572</v>
      </c>
      <c r="S130" s="882" t="s">
        <v>136</v>
      </c>
      <c r="T130" s="1565">
        <v>8</v>
      </c>
      <c r="U130" s="1564" t="s">
        <v>115</v>
      </c>
      <c r="V130" s="886"/>
      <c r="W130" s="886"/>
      <c r="X130" s="886"/>
      <c r="Y130" s="917" t="s">
        <v>19</v>
      </c>
      <c r="Z130" s="1560">
        <f>(N130*Q130*T130)</f>
        <v>600000</v>
      </c>
    </row>
    <row r="131" spans="1:30" s="994" customFormat="1" ht="15.75" customHeight="1">
      <c r="A131" s="986"/>
      <c r="B131" s="987"/>
      <c r="C131" s="988"/>
      <c r="D131" s="1028"/>
      <c r="E131" s="995"/>
      <c r="F131" s="996" t="s">
        <v>769</v>
      </c>
      <c r="G131" s="997"/>
      <c r="H131" s="1812"/>
      <c r="I131" s="1770"/>
      <c r="J131" s="1000"/>
      <c r="K131" s="1030"/>
      <c r="L131" s="1031" t="s">
        <v>106</v>
      </c>
      <c r="M131" s="707" t="s">
        <v>573</v>
      </c>
      <c r="N131" s="1552">
        <v>7000</v>
      </c>
      <c r="O131" s="882" t="s">
        <v>108</v>
      </c>
      <c r="P131" s="884" t="s">
        <v>136</v>
      </c>
      <c r="Q131" s="1564">
        <v>16</v>
      </c>
      <c r="R131" s="882" t="s">
        <v>572</v>
      </c>
      <c r="S131" s="882" t="s">
        <v>136</v>
      </c>
      <c r="T131" s="1565">
        <v>1</v>
      </c>
      <c r="U131" s="1564" t="s">
        <v>115</v>
      </c>
      <c r="V131" s="886"/>
      <c r="W131" s="886"/>
      <c r="X131" s="886"/>
      <c r="Y131" s="917" t="s">
        <v>19</v>
      </c>
      <c r="Z131" s="1560">
        <f>(N131*Q131*T131)</f>
        <v>112000</v>
      </c>
    </row>
    <row r="132" spans="1:30" s="994" customFormat="1" ht="15.75" customHeight="1">
      <c r="A132" s="986"/>
      <c r="B132" s="987"/>
      <c r="C132" s="988"/>
      <c r="D132" s="1028"/>
      <c r="E132" s="995"/>
      <c r="F132" s="996"/>
      <c r="G132" s="997"/>
      <c r="H132" s="1812"/>
      <c r="I132" s="1770"/>
      <c r="J132" s="1000"/>
      <c r="K132" s="1030"/>
      <c r="L132" s="1031"/>
      <c r="M132" s="1813" t="s">
        <v>574</v>
      </c>
      <c r="N132" s="1552">
        <v>10000</v>
      </c>
      <c r="O132" s="882" t="s">
        <v>108</v>
      </c>
      <c r="P132" s="884" t="s">
        <v>136</v>
      </c>
      <c r="Q132" s="1564">
        <v>16</v>
      </c>
      <c r="R132" s="882" t="s">
        <v>572</v>
      </c>
      <c r="S132" s="882" t="s">
        <v>136</v>
      </c>
      <c r="T132" s="1565">
        <v>1</v>
      </c>
      <c r="U132" s="1564" t="s">
        <v>115</v>
      </c>
      <c r="V132" s="886"/>
      <c r="W132" s="886"/>
      <c r="X132" s="886"/>
      <c r="Y132" s="917" t="s">
        <v>19</v>
      </c>
      <c r="Z132" s="1560">
        <f>(N132*Q132*T132)</f>
        <v>160000</v>
      </c>
    </row>
    <row r="133" spans="1:30" s="994" customFormat="1" ht="15.75" customHeight="1">
      <c r="A133" s="1974"/>
      <c r="B133" s="1003"/>
      <c r="C133" s="1004"/>
      <c r="D133" s="2239"/>
      <c r="E133" s="1005"/>
      <c r="F133" s="1006"/>
      <c r="G133" s="1007"/>
      <c r="H133" s="1093"/>
      <c r="I133" s="1041"/>
      <c r="J133" s="1010"/>
      <c r="K133" s="1535"/>
      <c r="L133" s="1034"/>
      <c r="M133" s="550" t="s">
        <v>570</v>
      </c>
      <c r="N133" s="1567">
        <v>128000</v>
      </c>
      <c r="O133" s="946" t="s">
        <v>108</v>
      </c>
      <c r="P133" s="899" t="s">
        <v>136</v>
      </c>
      <c r="Q133" s="1596">
        <v>1</v>
      </c>
      <c r="R133" s="946" t="s">
        <v>115</v>
      </c>
      <c r="S133" s="946"/>
      <c r="T133" s="1595"/>
      <c r="U133" s="1596"/>
      <c r="V133" s="902"/>
      <c r="W133" s="902"/>
      <c r="X133" s="902"/>
      <c r="Y133" s="941" t="s">
        <v>19</v>
      </c>
      <c r="Z133" s="1820">
        <f>N133*Q133</f>
        <v>128000</v>
      </c>
    </row>
    <row r="134" spans="1:30" s="994" customFormat="1" ht="21.75" customHeight="1">
      <c r="A134" s="2216"/>
      <c r="B134" s="2217"/>
      <c r="C134" s="2218"/>
      <c r="D134" s="1013"/>
      <c r="E134" s="2238"/>
      <c r="F134" s="2169" t="s">
        <v>914</v>
      </c>
      <c r="G134" s="2170">
        <v>720</v>
      </c>
      <c r="H134" s="2032">
        <v>100</v>
      </c>
      <c r="I134" s="1649">
        <f>H134-G134</f>
        <v>-620</v>
      </c>
      <c r="J134" s="2070">
        <v>100</v>
      </c>
      <c r="K134" s="2159"/>
      <c r="L134" s="2224"/>
      <c r="M134" s="2225"/>
      <c r="N134" s="870"/>
      <c r="O134" s="2015"/>
      <c r="P134" s="872"/>
      <c r="Q134" s="872"/>
      <c r="R134" s="872"/>
      <c r="S134" s="872"/>
      <c r="T134" s="2226"/>
      <c r="U134" s="2227"/>
      <c r="V134" s="2150"/>
      <c r="W134" s="2228"/>
      <c r="X134" s="2150"/>
      <c r="Y134" s="871"/>
      <c r="Z134" s="2042">
        <f>SUM(Z135:Z137)</f>
        <v>100000</v>
      </c>
    </row>
    <row r="135" spans="1:30" s="994" customFormat="1" ht="15.75" customHeight="1">
      <c r="A135" s="986"/>
      <c r="B135" s="987"/>
      <c r="C135" s="988"/>
      <c r="D135" s="989"/>
      <c r="E135" s="995"/>
      <c r="F135" s="1057"/>
      <c r="G135" s="2033"/>
      <c r="H135" s="2076"/>
      <c r="I135" s="2161"/>
      <c r="J135" s="2077"/>
      <c r="K135" s="2162"/>
      <c r="L135" s="2138" t="s">
        <v>135</v>
      </c>
      <c r="M135" s="906" t="s">
        <v>915</v>
      </c>
      <c r="N135" s="888">
        <v>0</v>
      </c>
      <c r="O135" s="882" t="s">
        <v>899</v>
      </c>
      <c r="P135" s="884" t="s">
        <v>97</v>
      </c>
      <c r="Q135" s="884">
        <v>0</v>
      </c>
      <c r="R135" s="884" t="s">
        <v>900</v>
      </c>
      <c r="S135" s="884" t="s">
        <v>97</v>
      </c>
      <c r="T135" s="2136">
        <v>0</v>
      </c>
      <c r="U135" s="2137" t="s">
        <v>902</v>
      </c>
      <c r="V135" s="884"/>
      <c r="W135" s="1555"/>
      <c r="X135" s="1556"/>
      <c r="Y135" s="881" t="s">
        <v>903</v>
      </c>
      <c r="Z135" s="1047">
        <f>N135*Q135*T135</f>
        <v>0</v>
      </c>
    </row>
    <row r="136" spans="1:30" s="994" customFormat="1" ht="15.75" customHeight="1">
      <c r="A136" s="986"/>
      <c r="B136" s="987"/>
      <c r="C136" s="988"/>
      <c r="D136" s="989"/>
      <c r="E136" s="995"/>
      <c r="F136" s="1057"/>
      <c r="G136" s="2033"/>
      <c r="H136" s="2076"/>
      <c r="I136" s="2161"/>
      <c r="J136" s="2077"/>
      <c r="K136" s="2162"/>
      <c r="L136" s="2138"/>
      <c r="M136" s="906" t="s">
        <v>916</v>
      </c>
      <c r="N136" s="888">
        <v>0</v>
      </c>
      <c r="O136" s="882" t="s">
        <v>899</v>
      </c>
      <c r="P136" s="884" t="s">
        <v>97</v>
      </c>
      <c r="Q136" s="884">
        <v>0</v>
      </c>
      <c r="R136" s="884" t="s">
        <v>900</v>
      </c>
      <c r="S136" s="884" t="s">
        <v>97</v>
      </c>
      <c r="T136" s="2136">
        <v>0</v>
      </c>
      <c r="U136" s="886" t="s">
        <v>902</v>
      </c>
      <c r="V136" s="884"/>
      <c r="W136" s="1555"/>
      <c r="X136" s="1556"/>
      <c r="Y136" s="881" t="s">
        <v>903</v>
      </c>
      <c r="Z136" s="1047">
        <f>N136*Q136*T136</f>
        <v>0</v>
      </c>
    </row>
    <row r="137" spans="1:30" s="994" customFormat="1" ht="15.75" customHeight="1">
      <c r="A137" s="986"/>
      <c r="B137" s="987"/>
      <c r="C137" s="988"/>
      <c r="D137" s="989"/>
      <c r="E137" s="995"/>
      <c r="F137" s="1976"/>
      <c r="G137" s="1977"/>
      <c r="H137" s="1978"/>
      <c r="I137" s="2080"/>
      <c r="J137" s="1980"/>
      <c r="K137" s="2163"/>
      <c r="L137" s="2164"/>
      <c r="M137" s="908" t="s">
        <v>913</v>
      </c>
      <c r="N137" s="897">
        <v>100000</v>
      </c>
      <c r="O137" s="946" t="s">
        <v>899</v>
      </c>
      <c r="P137" s="899" t="s">
        <v>97</v>
      </c>
      <c r="Q137" s="899">
        <v>1</v>
      </c>
      <c r="R137" s="899" t="s">
        <v>902</v>
      </c>
      <c r="S137" s="899"/>
      <c r="T137" s="2140"/>
      <c r="U137" s="2141"/>
      <c r="V137" s="1570"/>
      <c r="W137" s="958"/>
      <c r="X137" s="1570"/>
      <c r="Y137" s="898" t="s">
        <v>903</v>
      </c>
      <c r="Z137" s="1051">
        <f>N137*Q137</f>
        <v>100000</v>
      </c>
    </row>
    <row r="138" spans="1:30" s="2017" customFormat="1" ht="15.75" customHeight="1">
      <c r="A138" s="616"/>
      <c r="B138" s="2018"/>
      <c r="C138" s="153"/>
      <c r="D138" s="467"/>
      <c r="E138" s="75"/>
      <c r="F138" s="1226" t="s">
        <v>917</v>
      </c>
      <c r="G138" s="2171">
        <v>33320</v>
      </c>
      <c r="H138" s="2171">
        <f>Z138/1000</f>
        <v>45393</v>
      </c>
      <c r="I138" s="1846">
        <f>(H138-G138)</f>
        <v>12073</v>
      </c>
      <c r="J138" s="768">
        <v>100</v>
      </c>
      <c r="K138" s="2172"/>
      <c r="L138" s="2182"/>
      <c r="M138" s="2084" t="s">
        <v>918</v>
      </c>
      <c r="N138" s="1563"/>
      <c r="O138" s="881"/>
      <c r="P138" s="884"/>
      <c r="Q138" s="883"/>
      <c r="R138" s="883"/>
      <c r="S138" s="884"/>
      <c r="T138" s="1558"/>
      <c r="U138" s="1559"/>
      <c r="V138" s="2085"/>
      <c r="W138" s="1555"/>
      <c r="X138" s="2085"/>
      <c r="Y138" s="881"/>
      <c r="Z138" s="1928">
        <f>SUM(Z139:Z162)</f>
        <v>45393000</v>
      </c>
    </row>
    <row r="139" spans="1:30" s="2017" customFormat="1" ht="15.75" customHeight="1">
      <c r="A139" s="624"/>
      <c r="B139" s="2018"/>
      <c r="C139" s="153"/>
      <c r="D139" s="467"/>
      <c r="E139" s="75"/>
      <c r="F139" s="1226" t="s">
        <v>919</v>
      </c>
      <c r="G139" s="2173"/>
      <c r="H139" s="2173"/>
      <c r="I139" s="2174"/>
      <c r="J139" s="2175"/>
      <c r="K139" s="2172"/>
      <c r="L139" s="911" t="s">
        <v>896</v>
      </c>
      <c r="M139" s="1551" t="s">
        <v>920</v>
      </c>
      <c r="N139" s="1552">
        <v>1570000</v>
      </c>
      <c r="O139" s="881" t="s">
        <v>899</v>
      </c>
      <c r="P139" s="884" t="s">
        <v>901</v>
      </c>
      <c r="Q139" s="1104">
        <v>12</v>
      </c>
      <c r="R139" s="1054" t="s">
        <v>921</v>
      </c>
      <c r="S139" s="884"/>
      <c r="T139" s="1553"/>
      <c r="U139" s="884"/>
      <c r="V139" s="1554"/>
      <c r="W139" s="1555"/>
      <c r="X139" s="1556"/>
      <c r="Y139" s="917" t="s">
        <v>903</v>
      </c>
      <c r="Z139" s="1557">
        <f>(N139*Q139)</f>
        <v>18840000</v>
      </c>
      <c r="AC139" s="951"/>
      <c r="AD139" s="952"/>
    </row>
    <row r="140" spans="1:30" s="2017" customFormat="1" ht="15.75" customHeight="1">
      <c r="A140" s="624"/>
      <c r="B140" s="2018"/>
      <c r="C140" s="153"/>
      <c r="D140" s="467"/>
      <c r="E140" s="75"/>
      <c r="F140" s="2176"/>
      <c r="G140" s="2173"/>
      <c r="H140" s="2173"/>
      <c r="I140" s="2174"/>
      <c r="J140" s="2175"/>
      <c r="K140" s="2172"/>
      <c r="L140" s="910"/>
      <c r="M140" s="1551" t="s">
        <v>922</v>
      </c>
      <c r="N140" s="1552">
        <v>140000</v>
      </c>
      <c r="O140" s="881" t="s">
        <v>899</v>
      </c>
      <c r="P140" s="884" t="s">
        <v>901</v>
      </c>
      <c r="Q140" s="1104">
        <v>12</v>
      </c>
      <c r="R140" s="1054" t="s">
        <v>921</v>
      </c>
      <c r="S140" s="884"/>
      <c r="T140" s="1558"/>
      <c r="U140" s="1559"/>
      <c r="V140" s="1556"/>
      <c r="W140" s="1555"/>
      <c r="X140" s="1556"/>
      <c r="Y140" s="917" t="s">
        <v>903</v>
      </c>
      <c r="Z140" s="1557">
        <f t="shared" ref="Z140:Z141" si="3">(N140*Q140)</f>
        <v>1680000</v>
      </c>
    </row>
    <row r="141" spans="1:30" s="2017" customFormat="1" ht="15.75" customHeight="1">
      <c r="A141" s="624"/>
      <c r="B141" s="2018"/>
      <c r="C141" s="153"/>
      <c r="D141" s="467"/>
      <c r="E141" s="75"/>
      <c r="F141" s="2176"/>
      <c r="G141" s="2173"/>
      <c r="H141" s="2173"/>
      <c r="I141" s="2174"/>
      <c r="J141" s="2175"/>
      <c r="K141" s="2172"/>
      <c r="L141" s="911"/>
      <c r="M141" s="1561" t="s">
        <v>923</v>
      </c>
      <c r="N141" s="1552">
        <v>1570000</v>
      </c>
      <c r="O141" s="881" t="s">
        <v>899</v>
      </c>
      <c r="P141" s="884" t="s">
        <v>901</v>
      </c>
      <c r="Q141" s="883">
        <v>1</v>
      </c>
      <c r="R141" s="1054" t="s">
        <v>902</v>
      </c>
      <c r="S141" s="884"/>
      <c r="T141" s="1558"/>
      <c r="U141" s="1559"/>
      <c r="V141" s="1556"/>
      <c r="W141" s="1555"/>
      <c r="X141" s="1556"/>
      <c r="Y141" s="881" t="s">
        <v>903</v>
      </c>
      <c r="Z141" s="1557">
        <f t="shared" si="3"/>
        <v>1570000</v>
      </c>
    </row>
    <row r="142" spans="1:30" s="2017" customFormat="1" ht="15.75" customHeight="1">
      <c r="A142" s="624"/>
      <c r="B142" s="2018"/>
      <c r="C142" s="153"/>
      <c r="D142" s="467"/>
      <c r="E142" s="75"/>
      <c r="F142" s="2176"/>
      <c r="G142" s="2173"/>
      <c r="H142" s="2173"/>
      <c r="I142" s="2174"/>
      <c r="J142" s="2175"/>
      <c r="K142" s="2172"/>
      <c r="L142" s="911" t="s">
        <v>135</v>
      </c>
      <c r="M142" s="1561" t="s">
        <v>924</v>
      </c>
      <c r="N142" s="1552">
        <v>1467000</v>
      </c>
      <c r="O142" s="881" t="s">
        <v>899</v>
      </c>
      <c r="P142" s="884" t="s">
        <v>97</v>
      </c>
      <c r="Q142" s="883">
        <v>8</v>
      </c>
      <c r="R142" s="1054" t="s">
        <v>921</v>
      </c>
      <c r="S142" s="884"/>
      <c r="T142" s="1558"/>
      <c r="U142" s="1559"/>
      <c r="V142" s="1556"/>
      <c r="W142" s="1555"/>
      <c r="X142" s="2183"/>
      <c r="Y142" s="881" t="s">
        <v>903</v>
      </c>
      <c r="Z142" s="2184">
        <v>11736000</v>
      </c>
    </row>
    <row r="143" spans="1:30" s="2017" customFormat="1" ht="15.75" customHeight="1">
      <c r="A143" s="624"/>
      <c r="B143" s="2018"/>
      <c r="C143" s="153"/>
      <c r="D143" s="467"/>
      <c r="E143" s="75"/>
      <c r="F143" s="2176"/>
      <c r="G143" s="2173"/>
      <c r="H143" s="2173"/>
      <c r="I143" s="2174"/>
      <c r="J143" s="2175"/>
      <c r="K143" s="2172"/>
      <c r="L143" s="911"/>
      <c r="M143" s="1561" t="s">
        <v>922</v>
      </c>
      <c r="N143" s="1552">
        <v>130000</v>
      </c>
      <c r="O143" s="881" t="s">
        <v>899</v>
      </c>
      <c r="P143" s="884" t="s">
        <v>97</v>
      </c>
      <c r="Q143" s="883">
        <v>8</v>
      </c>
      <c r="R143" s="1054" t="s">
        <v>921</v>
      </c>
      <c r="S143" s="884"/>
      <c r="T143" s="1558"/>
      <c r="U143" s="1559"/>
      <c r="V143" s="1556"/>
      <c r="W143" s="1555"/>
      <c r="X143" s="1556"/>
      <c r="Y143" s="881" t="s">
        <v>903</v>
      </c>
      <c r="Z143" s="2184">
        <v>1040000</v>
      </c>
    </row>
    <row r="144" spans="1:30" s="2017" customFormat="1" ht="15.75" customHeight="1">
      <c r="A144" s="624"/>
      <c r="B144" s="2018"/>
      <c r="C144" s="153"/>
      <c r="D144" s="467"/>
      <c r="E144" s="75"/>
      <c r="F144" s="2176"/>
      <c r="G144" s="2173"/>
      <c r="H144" s="2173"/>
      <c r="I144" s="2174"/>
      <c r="J144" s="2175"/>
      <c r="K144" s="2172"/>
      <c r="L144" s="911"/>
      <c r="M144" s="1561"/>
      <c r="N144" s="1552"/>
      <c r="O144" s="881"/>
      <c r="P144" s="884"/>
      <c r="Q144" s="883"/>
      <c r="R144" s="883"/>
      <c r="S144" s="884"/>
      <c r="T144" s="1558"/>
      <c r="U144" s="1559"/>
      <c r="V144" s="1556"/>
      <c r="W144" s="1555"/>
      <c r="X144" s="1556"/>
      <c r="Y144" s="881"/>
      <c r="Z144" s="2184"/>
    </row>
    <row r="145" spans="1:30" s="2017" customFormat="1" ht="15.75" customHeight="1">
      <c r="A145" s="624"/>
      <c r="B145" s="2018"/>
      <c r="C145" s="153"/>
      <c r="D145" s="467"/>
      <c r="E145" s="75"/>
      <c r="F145" s="2176"/>
      <c r="G145" s="2173"/>
      <c r="H145" s="2173"/>
      <c r="I145" s="2174"/>
      <c r="J145" s="2175"/>
      <c r="K145" s="2172"/>
      <c r="L145" s="911" t="s">
        <v>896</v>
      </c>
      <c r="M145" s="1561" t="s">
        <v>925</v>
      </c>
      <c r="N145" s="1563"/>
      <c r="O145" s="881"/>
      <c r="P145" s="884"/>
      <c r="Q145" s="883"/>
      <c r="R145" s="883"/>
      <c r="S145" s="884"/>
      <c r="T145" s="1558"/>
      <c r="U145" s="1559"/>
      <c r="V145" s="1556"/>
      <c r="W145" s="1555"/>
      <c r="X145" s="1556"/>
      <c r="Y145" s="917"/>
      <c r="Z145" s="1139"/>
    </row>
    <row r="146" spans="1:30" s="2017" customFormat="1" ht="15.75" customHeight="1">
      <c r="A146" s="624"/>
      <c r="B146" s="2018"/>
      <c r="C146" s="153"/>
      <c r="D146" s="467"/>
      <c r="E146" s="75"/>
      <c r="F146" s="2176"/>
      <c r="G146" s="2173"/>
      <c r="H146" s="2173"/>
      <c r="I146" s="2174"/>
      <c r="J146" s="2175"/>
      <c r="K146" s="2172"/>
      <c r="L146" s="911"/>
      <c r="M146" s="1561" t="s">
        <v>898</v>
      </c>
      <c r="N146" s="1552">
        <v>75000</v>
      </c>
      <c r="O146" s="881" t="s">
        <v>899</v>
      </c>
      <c r="P146" s="884" t="s">
        <v>901</v>
      </c>
      <c r="Q146" s="883">
        <v>2</v>
      </c>
      <c r="R146" s="883" t="s">
        <v>926</v>
      </c>
      <c r="S146" s="884"/>
      <c r="T146" s="1558"/>
      <c r="U146" s="1559"/>
      <c r="V146" s="1556"/>
      <c r="W146" s="1555"/>
      <c r="X146" s="1556"/>
      <c r="Y146" s="881" t="s">
        <v>903</v>
      </c>
      <c r="Z146" s="1560">
        <f>(N146*Q146)</f>
        <v>150000</v>
      </c>
    </row>
    <row r="147" spans="1:30" s="2017" customFormat="1" ht="15.75" customHeight="1">
      <c r="A147" s="624"/>
      <c r="B147" s="2018"/>
      <c r="C147" s="153"/>
      <c r="D147" s="467"/>
      <c r="E147" s="75"/>
      <c r="F147" s="2176"/>
      <c r="G147" s="2173"/>
      <c r="H147" s="2173"/>
      <c r="I147" s="2174"/>
      <c r="J147" s="2175"/>
      <c r="K147" s="2172"/>
      <c r="L147" s="910"/>
      <c r="M147" s="1561" t="s">
        <v>927</v>
      </c>
      <c r="N147" s="1552">
        <v>1500</v>
      </c>
      <c r="O147" s="882" t="s">
        <v>899</v>
      </c>
      <c r="P147" s="884" t="s">
        <v>97</v>
      </c>
      <c r="Q147" s="1564">
        <v>90</v>
      </c>
      <c r="R147" s="882" t="s">
        <v>900</v>
      </c>
      <c r="S147" s="882" t="s">
        <v>901</v>
      </c>
      <c r="T147" s="1565">
        <v>3</v>
      </c>
      <c r="U147" s="1564" t="s">
        <v>902</v>
      </c>
      <c r="V147" s="886"/>
      <c r="W147" s="886"/>
      <c r="X147" s="1556"/>
      <c r="Y147" s="881" t="s">
        <v>403</v>
      </c>
      <c r="Z147" s="1560">
        <f>(N147*Q147*T147)</f>
        <v>405000</v>
      </c>
    </row>
    <row r="148" spans="1:30" s="2017" customFormat="1" ht="15.75" customHeight="1">
      <c r="A148" s="624"/>
      <c r="B148" s="2018"/>
      <c r="C148" s="153"/>
      <c r="D148" s="467"/>
      <c r="E148" s="75"/>
      <c r="F148" s="2176"/>
      <c r="G148" s="2173"/>
      <c r="H148" s="2173"/>
      <c r="I148" s="2174"/>
      <c r="J148" s="2175"/>
      <c r="K148" s="2172"/>
      <c r="L148" s="910"/>
      <c r="M148" s="1561" t="s">
        <v>928</v>
      </c>
      <c r="N148" s="1552">
        <v>1500</v>
      </c>
      <c r="O148" s="882" t="s">
        <v>899</v>
      </c>
      <c r="P148" s="884" t="s">
        <v>97</v>
      </c>
      <c r="Q148" s="1564">
        <v>150</v>
      </c>
      <c r="R148" s="882" t="s">
        <v>900</v>
      </c>
      <c r="S148" s="882" t="s">
        <v>901</v>
      </c>
      <c r="T148" s="1565">
        <v>1</v>
      </c>
      <c r="U148" s="1564" t="s">
        <v>902</v>
      </c>
      <c r="V148" s="886"/>
      <c r="W148" s="886"/>
      <c r="X148" s="886"/>
      <c r="Y148" s="917" t="s">
        <v>903</v>
      </c>
      <c r="Z148" s="1560">
        <f>(N148*Q148*T148)</f>
        <v>225000</v>
      </c>
    </row>
    <row r="149" spans="1:30" s="2017" customFormat="1" ht="15.75" customHeight="1">
      <c r="A149" s="624"/>
      <c r="B149" s="2018"/>
      <c r="C149" s="153"/>
      <c r="D149" s="467"/>
      <c r="E149" s="75"/>
      <c r="F149" s="2176"/>
      <c r="G149" s="2173"/>
      <c r="H149" s="2173"/>
      <c r="I149" s="2174"/>
      <c r="J149" s="2175"/>
      <c r="K149" s="2172"/>
      <c r="L149" s="910"/>
      <c r="M149" s="1561" t="s">
        <v>929</v>
      </c>
      <c r="N149" s="1552">
        <v>2000</v>
      </c>
      <c r="O149" s="882" t="s">
        <v>899</v>
      </c>
      <c r="P149" s="884" t="s">
        <v>97</v>
      </c>
      <c r="Q149" s="1564">
        <v>110</v>
      </c>
      <c r="R149" s="882" t="s">
        <v>900</v>
      </c>
      <c r="S149" s="882" t="s">
        <v>901</v>
      </c>
      <c r="T149" s="1565">
        <v>2</v>
      </c>
      <c r="U149" s="1564" t="s">
        <v>902</v>
      </c>
      <c r="V149" s="886"/>
      <c r="W149" s="886"/>
      <c r="X149" s="886"/>
      <c r="Y149" s="917" t="s">
        <v>903</v>
      </c>
      <c r="Z149" s="1560">
        <f>(N149*Q149*T149)</f>
        <v>440000</v>
      </c>
    </row>
    <row r="150" spans="1:30" s="2017" customFormat="1" ht="15.75" customHeight="1">
      <c r="A150" s="624"/>
      <c r="B150" s="2018"/>
      <c r="C150" s="153"/>
      <c r="D150" s="467"/>
      <c r="E150" s="75"/>
      <c r="F150" s="2176"/>
      <c r="G150" s="2173"/>
      <c r="H150" s="2173"/>
      <c r="I150" s="2174"/>
      <c r="J150" s="2175"/>
      <c r="K150" s="2172"/>
      <c r="L150" s="910"/>
      <c r="M150" s="1561" t="s">
        <v>913</v>
      </c>
      <c r="N150" s="1552">
        <v>50000</v>
      </c>
      <c r="O150" s="882" t="s">
        <v>899</v>
      </c>
      <c r="P150" s="884" t="s">
        <v>97</v>
      </c>
      <c r="Q150" s="1564">
        <v>4</v>
      </c>
      <c r="R150" s="882" t="s">
        <v>902</v>
      </c>
      <c r="S150" s="882"/>
      <c r="T150" s="1565"/>
      <c r="U150" s="1564"/>
      <c r="V150" s="886"/>
      <c r="W150" s="886"/>
      <c r="X150" s="886"/>
      <c r="Y150" s="881" t="s">
        <v>903</v>
      </c>
      <c r="Z150" s="1560">
        <f t="shared" ref="Z150" si="4">(N150*Q150)</f>
        <v>200000</v>
      </c>
    </row>
    <row r="151" spans="1:30" s="2017" customFormat="1" ht="15.75" customHeight="1">
      <c r="A151" s="624"/>
      <c r="B151" s="2018"/>
      <c r="C151" s="153"/>
      <c r="D151" s="467"/>
      <c r="E151" s="75"/>
      <c r="F151" s="2176"/>
      <c r="G151" s="2173"/>
      <c r="H151" s="2173"/>
      <c r="I151" s="2174"/>
      <c r="J151" s="2175"/>
      <c r="K151" s="2172"/>
      <c r="L151" s="911" t="s">
        <v>896</v>
      </c>
      <c r="M151" s="1561" t="s">
        <v>930</v>
      </c>
      <c r="N151" s="1563"/>
      <c r="O151" s="882"/>
      <c r="P151" s="884"/>
      <c r="Q151" s="883"/>
      <c r="R151" s="882"/>
      <c r="S151" s="882"/>
      <c r="T151" s="1558"/>
      <c r="U151" s="1564"/>
      <c r="V151" s="1556"/>
      <c r="W151" s="1555"/>
      <c r="X151" s="1556"/>
      <c r="Y151" s="881"/>
      <c r="Z151" s="1560"/>
    </row>
    <row r="152" spans="1:30" s="2017" customFormat="1" ht="15.75" customHeight="1">
      <c r="A152" s="624"/>
      <c r="B152" s="2018"/>
      <c r="C152" s="153"/>
      <c r="D152" s="467"/>
      <c r="E152" s="75"/>
      <c r="F152" s="2176"/>
      <c r="G152" s="2173"/>
      <c r="H152" s="2173"/>
      <c r="I152" s="2174"/>
      <c r="J152" s="2175"/>
      <c r="K152" s="2172"/>
      <c r="L152" s="911"/>
      <c r="M152" s="1561" t="s">
        <v>931</v>
      </c>
      <c r="N152" s="1552">
        <v>100000</v>
      </c>
      <c r="O152" s="881" t="s">
        <v>899</v>
      </c>
      <c r="P152" s="884" t="s">
        <v>901</v>
      </c>
      <c r="Q152" s="883">
        <v>8</v>
      </c>
      <c r="R152" s="883" t="s">
        <v>902</v>
      </c>
      <c r="S152" s="884"/>
      <c r="T152" s="1558"/>
      <c r="U152" s="1559"/>
      <c r="V152" s="1556"/>
      <c r="W152" s="1555"/>
      <c r="X152" s="1556"/>
      <c r="Y152" s="881" t="s">
        <v>903</v>
      </c>
      <c r="Z152" s="1560">
        <f>(N152*Q152)</f>
        <v>800000</v>
      </c>
    </row>
    <row r="153" spans="1:30" s="2017" customFormat="1" ht="15.75" customHeight="1">
      <c r="A153" s="624"/>
      <c r="B153" s="2018"/>
      <c r="C153" s="153"/>
      <c r="D153" s="467"/>
      <c r="E153" s="75"/>
      <c r="F153" s="2176"/>
      <c r="G153" s="2173"/>
      <c r="H153" s="2173"/>
      <c r="I153" s="2174"/>
      <c r="J153" s="2175"/>
      <c r="K153" s="2172"/>
      <c r="L153" s="911"/>
      <c r="M153" s="1561" t="s">
        <v>905</v>
      </c>
      <c r="N153" s="1552">
        <v>2000</v>
      </c>
      <c r="O153" s="882" t="s">
        <v>899</v>
      </c>
      <c r="P153" s="884" t="s">
        <v>901</v>
      </c>
      <c r="Q153" s="1564">
        <v>10</v>
      </c>
      <c r="R153" s="882" t="s">
        <v>900</v>
      </c>
      <c r="S153" s="882" t="s">
        <v>97</v>
      </c>
      <c r="T153" s="1565">
        <v>8</v>
      </c>
      <c r="U153" s="1564" t="s">
        <v>902</v>
      </c>
      <c r="V153" s="886"/>
      <c r="W153" s="886"/>
      <c r="X153" s="886"/>
      <c r="Y153" s="917" t="s">
        <v>903</v>
      </c>
      <c r="Z153" s="1562">
        <f t="shared" ref="Z153:Z154" si="5">N153*Q153*T153</f>
        <v>160000</v>
      </c>
      <c r="AB153" s="951"/>
      <c r="AC153" s="954"/>
      <c r="AD153" s="952"/>
    </row>
    <row r="154" spans="1:30" s="2017" customFormat="1" ht="15.75" customHeight="1">
      <c r="A154" s="624"/>
      <c r="B154" s="2018"/>
      <c r="C154" s="153"/>
      <c r="D154" s="467"/>
      <c r="E154" s="75"/>
      <c r="F154" s="2176"/>
      <c r="G154" s="2173"/>
      <c r="H154" s="2173"/>
      <c r="I154" s="2174"/>
      <c r="J154" s="2175"/>
      <c r="K154" s="2172"/>
      <c r="L154" s="910"/>
      <c r="M154" s="1561" t="s">
        <v>904</v>
      </c>
      <c r="N154" s="1552">
        <v>8000</v>
      </c>
      <c r="O154" s="882" t="s">
        <v>899</v>
      </c>
      <c r="P154" s="884" t="s">
        <v>901</v>
      </c>
      <c r="Q154" s="1564">
        <v>10</v>
      </c>
      <c r="R154" s="882" t="s">
        <v>900</v>
      </c>
      <c r="S154" s="882" t="s">
        <v>97</v>
      </c>
      <c r="T154" s="1565">
        <v>2</v>
      </c>
      <c r="U154" s="1564" t="s">
        <v>902</v>
      </c>
      <c r="V154" s="886"/>
      <c r="W154" s="886"/>
      <c r="X154" s="886"/>
      <c r="Y154" s="917" t="s">
        <v>903</v>
      </c>
      <c r="Z154" s="1562">
        <f t="shared" si="5"/>
        <v>160000</v>
      </c>
    </row>
    <row r="155" spans="1:30" s="2017" customFormat="1" ht="15.75" customHeight="1">
      <c r="A155" s="624"/>
      <c r="B155" s="2018"/>
      <c r="C155" s="153"/>
      <c r="D155" s="467"/>
      <c r="E155" s="75"/>
      <c r="F155" s="2176"/>
      <c r="G155" s="2173"/>
      <c r="H155" s="2173"/>
      <c r="I155" s="2174"/>
      <c r="J155" s="2175"/>
      <c r="K155" s="2172"/>
      <c r="L155" s="911"/>
      <c r="M155" s="1561" t="s">
        <v>932</v>
      </c>
      <c r="N155" s="1552">
        <v>80000</v>
      </c>
      <c r="O155" s="882" t="s">
        <v>899</v>
      </c>
      <c r="P155" s="884" t="s">
        <v>901</v>
      </c>
      <c r="Q155" s="1564">
        <v>1</v>
      </c>
      <c r="R155" s="882" t="s">
        <v>900</v>
      </c>
      <c r="S155" s="882" t="s">
        <v>97</v>
      </c>
      <c r="T155" s="1565">
        <v>12</v>
      </c>
      <c r="U155" s="1564" t="s">
        <v>902</v>
      </c>
      <c r="V155" s="886"/>
      <c r="W155" s="886"/>
      <c r="X155" s="886"/>
      <c r="Y155" s="917" t="s">
        <v>903</v>
      </c>
      <c r="Z155" s="1562">
        <v>960000</v>
      </c>
    </row>
    <row r="156" spans="1:30" s="2017" customFormat="1" ht="15.75" customHeight="1">
      <c r="A156" s="624"/>
      <c r="B156" s="2018"/>
      <c r="C156" s="153"/>
      <c r="D156" s="467"/>
      <c r="E156" s="75"/>
      <c r="F156" s="2176"/>
      <c r="G156" s="2173"/>
      <c r="H156" s="2173"/>
      <c r="I156" s="2174"/>
      <c r="J156" s="2175"/>
      <c r="K156" s="2172"/>
      <c r="L156" s="911"/>
      <c r="M156" s="1561" t="s">
        <v>933</v>
      </c>
      <c r="N156" s="1552">
        <v>90000</v>
      </c>
      <c r="O156" s="882" t="s">
        <v>899</v>
      </c>
      <c r="P156" s="884" t="s">
        <v>901</v>
      </c>
      <c r="Q156" s="1564">
        <v>13</v>
      </c>
      <c r="R156" s="882" t="s">
        <v>900</v>
      </c>
      <c r="S156" s="882" t="s">
        <v>97</v>
      </c>
      <c r="T156" s="1565">
        <v>1</v>
      </c>
      <c r="U156" s="1564" t="s">
        <v>902</v>
      </c>
      <c r="V156" s="886"/>
      <c r="W156" s="886"/>
      <c r="X156" s="886"/>
      <c r="Y156" s="917" t="s">
        <v>903</v>
      </c>
      <c r="Z156" s="1562">
        <v>1170000</v>
      </c>
    </row>
    <row r="157" spans="1:30" s="2017" customFormat="1" ht="15.75" customHeight="1">
      <c r="A157" s="824"/>
      <c r="B157" s="2020"/>
      <c r="C157" s="154"/>
      <c r="D157" s="517"/>
      <c r="E157" s="77"/>
      <c r="F157" s="2177"/>
      <c r="G157" s="2178"/>
      <c r="H157" s="2178"/>
      <c r="I157" s="2179"/>
      <c r="J157" s="2180"/>
      <c r="K157" s="2181"/>
      <c r="L157" s="2027"/>
      <c r="M157" s="1566" t="s">
        <v>913</v>
      </c>
      <c r="N157" s="1567">
        <v>500000</v>
      </c>
      <c r="O157" s="946" t="s">
        <v>899</v>
      </c>
      <c r="P157" s="899" t="s">
        <v>901</v>
      </c>
      <c r="Q157" s="1596">
        <v>1</v>
      </c>
      <c r="R157" s="946" t="s">
        <v>902</v>
      </c>
      <c r="S157" s="946"/>
      <c r="T157" s="1595"/>
      <c r="U157" s="1596"/>
      <c r="V157" s="902"/>
      <c r="W157" s="902"/>
      <c r="X157" s="902"/>
      <c r="Y157" s="941" t="s">
        <v>903</v>
      </c>
      <c r="Z157" s="1572">
        <v>500000</v>
      </c>
    </row>
    <row r="158" spans="1:30" s="2017" customFormat="1" ht="15.75" customHeight="1">
      <c r="A158" s="1972"/>
      <c r="B158" s="70"/>
      <c r="C158" s="1948"/>
      <c r="D158" s="1994"/>
      <c r="E158" s="284"/>
      <c r="F158" s="2240"/>
      <c r="G158" s="2241"/>
      <c r="H158" s="2241"/>
      <c r="I158" s="2242"/>
      <c r="J158" s="2243"/>
      <c r="K158" s="2244"/>
      <c r="L158" s="2005" t="s">
        <v>896</v>
      </c>
      <c r="M158" s="2245" t="s">
        <v>934</v>
      </c>
      <c r="N158" s="2207"/>
      <c r="O158" s="2015"/>
      <c r="P158" s="872"/>
      <c r="Q158" s="2200"/>
      <c r="R158" s="2015"/>
      <c r="S158" s="2015"/>
      <c r="T158" s="2201"/>
      <c r="U158" s="2200"/>
      <c r="V158" s="876"/>
      <c r="W158" s="876"/>
      <c r="X158" s="876"/>
      <c r="Y158" s="873"/>
      <c r="Z158" s="2235"/>
    </row>
    <row r="159" spans="1:30" s="2017" customFormat="1" ht="15.75" customHeight="1">
      <c r="A159" s="624"/>
      <c r="B159" s="2018"/>
      <c r="C159" s="153"/>
      <c r="D159" s="467"/>
      <c r="E159" s="75"/>
      <c r="F159" s="2176"/>
      <c r="G159" s="2173"/>
      <c r="H159" s="2173"/>
      <c r="I159" s="2174"/>
      <c r="J159" s="2175"/>
      <c r="K159" s="2172"/>
      <c r="L159" s="911"/>
      <c r="M159" s="1561" t="s">
        <v>935</v>
      </c>
      <c r="N159" s="1552">
        <v>100000</v>
      </c>
      <c r="O159" s="882" t="s">
        <v>899</v>
      </c>
      <c r="P159" s="884" t="s">
        <v>97</v>
      </c>
      <c r="Q159" s="1564">
        <v>2</v>
      </c>
      <c r="R159" s="882" t="s">
        <v>900</v>
      </c>
      <c r="S159" s="882" t="s">
        <v>97</v>
      </c>
      <c r="T159" s="1565">
        <v>5</v>
      </c>
      <c r="U159" s="1564" t="s">
        <v>902</v>
      </c>
      <c r="V159" s="886"/>
      <c r="W159" s="886"/>
      <c r="X159" s="886"/>
      <c r="Y159" s="917" t="s">
        <v>903</v>
      </c>
      <c r="Z159" s="1562">
        <f>N159*Q159*T159</f>
        <v>1000000</v>
      </c>
    </row>
    <row r="160" spans="1:30" s="2017" customFormat="1" ht="15.75" customHeight="1">
      <c r="A160" s="624"/>
      <c r="B160" s="2018"/>
      <c r="C160" s="153"/>
      <c r="D160" s="467"/>
      <c r="E160" s="75"/>
      <c r="F160" s="2176"/>
      <c r="G160" s="2173"/>
      <c r="H160" s="2173"/>
      <c r="I160" s="2174"/>
      <c r="J160" s="2175"/>
      <c r="K160" s="2172"/>
      <c r="L160" s="911"/>
      <c r="M160" s="1561" t="s">
        <v>936</v>
      </c>
      <c r="N160" s="1552">
        <v>100000</v>
      </c>
      <c r="O160" s="882" t="s">
        <v>899</v>
      </c>
      <c r="P160" s="884" t="s">
        <v>97</v>
      </c>
      <c r="Q160" s="1564">
        <v>2</v>
      </c>
      <c r="R160" s="882" t="s">
        <v>900</v>
      </c>
      <c r="S160" s="882" t="s">
        <v>97</v>
      </c>
      <c r="T160" s="1565">
        <v>11</v>
      </c>
      <c r="U160" s="1564" t="s">
        <v>902</v>
      </c>
      <c r="V160" s="886"/>
      <c r="W160" s="886"/>
      <c r="X160" s="886"/>
      <c r="Y160" s="917" t="s">
        <v>903</v>
      </c>
      <c r="Z160" s="1562">
        <f>N160*Q160*T160</f>
        <v>2200000</v>
      </c>
    </row>
    <row r="161" spans="1:26" s="2017" customFormat="1" ht="15.75" customHeight="1">
      <c r="A161" s="624"/>
      <c r="B161" s="2018"/>
      <c r="C161" s="153"/>
      <c r="D161" s="467"/>
      <c r="E161" s="75"/>
      <c r="F161" s="2176"/>
      <c r="G161" s="2173"/>
      <c r="H161" s="2173"/>
      <c r="I161" s="2174"/>
      <c r="J161" s="2175"/>
      <c r="K161" s="2172"/>
      <c r="L161" s="911" t="s">
        <v>896</v>
      </c>
      <c r="M161" s="1561" t="s">
        <v>937</v>
      </c>
      <c r="N161" s="1552">
        <v>100000</v>
      </c>
      <c r="O161" s="882" t="s">
        <v>938</v>
      </c>
      <c r="P161" s="884" t="s">
        <v>97</v>
      </c>
      <c r="Q161" s="1564">
        <v>1</v>
      </c>
      <c r="R161" s="882" t="s">
        <v>939</v>
      </c>
      <c r="S161" s="882" t="s">
        <v>97</v>
      </c>
      <c r="T161" s="1565">
        <v>7</v>
      </c>
      <c r="U161" s="1564" t="s">
        <v>940</v>
      </c>
      <c r="V161" s="886"/>
      <c r="W161" s="886"/>
      <c r="X161" s="886"/>
      <c r="Y161" s="917"/>
      <c r="Z161" s="1562">
        <f>N161*Q161*T161</f>
        <v>700000</v>
      </c>
    </row>
    <row r="162" spans="1:26" s="2017" customFormat="1" ht="15.75" customHeight="1">
      <c r="A162" s="624"/>
      <c r="B162" s="2018"/>
      <c r="C162" s="153"/>
      <c r="D162" s="467"/>
      <c r="E162" s="77"/>
      <c r="F162" s="2177"/>
      <c r="G162" s="2178"/>
      <c r="H162" s="2178"/>
      <c r="I162" s="2179"/>
      <c r="J162" s="2180"/>
      <c r="K162" s="2181"/>
      <c r="L162" s="2027" t="s">
        <v>941</v>
      </c>
      <c r="M162" s="1566" t="s">
        <v>942</v>
      </c>
      <c r="N162" s="1567">
        <v>1457000</v>
      </c>
      <c r="O162" s="898" t="s">
        <v>938</v>
      </c>
      <c r="P162" s="899" t="s">
        <v>943</v>
      </c>
      <c r="Q162" s="900">
        <v>1</v>
      </c>
      <c r="R162" s="900" t="s">
        <v>940</v>
      </c>
      <c r="S162" s="899"/>
      <c r="T162" s="1568"/>
      <c r="U162" s="1569"/>
      <c r="V162" s="1570"/>
      <c r="W162" s="958"/>
      <c r="X162" s="1571"/>
      <c r="Y162" s="898" t="s">
        <v>944</v>
      </c>
      <c r="Z162" s="1572">
        <f>N162*Q162</f>
        <v>1457000</v>
      </c>
    </row>
    <row r="163" spans="1:26">
      <c r="A163" s="616"/>
      <c r="B163" s="1213"/>
      <c r="C163" s="2017"/>
      <c r="F163" s="1821" t="s">
        <v>575</v>
      </c>
      <c r="G163" s="523">
        <v>0</v>
      </c>
      <c r="H163" s="1822">
        <v>0</v>
      </c>
      <c r="I163" s="1794">
        <f>H163-G163</f>
        <v>0</v>
      </c>
      <c r="J163" s="1263">
        <v>0</v>
      </c>
      <c r="K163" s="561"/>
      <c r="L163" s="1823" t="s">
        <v>135</v>
      </c>
      <c r="M163" s="1622" t="s">
        <v>576</v>
      </c>
      <c r="N163" s="1613"/>
      <c r="O163" s="208"/>
      <c r="S163" s="2017"/>
      <c r="V163" s="2017"/>
      <c r="X163" s="2017"/>
      <c r="Y163" s="151"/>
      <c r="Z163" s="1617"/>
    </row>
    <row r="164" spans="1:26" s="1040" customFormat="1" ht="31.5" customHeight="1">
      <c r="A164" s="1042"/>
      <c r="B164" s="1003"/>
      <c r="C164" s="1824"/>
      <c r="D164" s="1805"/>
      <c r="E164" s="1825" t="s">
        <v>206</v>
      </c>
      <c r="F164" s="1826" t="s">
        <v>577</v>
      </c>
      <c r="G164" s="1827">
        <v>0</v>
      </c>
      <c r="H164" s="1041">
        <v>0</v>
      </c>
      <c r="I164" s="1794">
        <f>H164-G164</f>
        <v>0</v>
      </c>
      <c r="J164" s="1263">
        <v>0</v>
      </c>
      <c r="K164" s="1828"/>
      <c r="L164" s="1094" t="s">
        <v>135</v>
      </c>
      <c r="M164" s="1829" t="s">
        <v>578</v>
      </c>
      <c r="N164" s="1157"/>
      <c r="O164" s="1830"/>
      <c r="P164" s="1831"/>
      <c r="Q164" s="1832"/>
      <c r="R164" s="1832"/>
      <c r="S164" s="1831"/>
      <c r="T164" s="1833"/>
      <c r="U164" s="1834"/>
      <c r="V164" s="1831"/>
      <c r="W164" s="1835"/>
      <c r="X164" s="1836"/>
      <c r="Y164" s="1830"/>
      <c r="Z164" s="1837">
        <v>0</v>
      </c>
    </row>
    <row r="165" spans="1:26">
      <c r="A165" s="616"/>
      <c r="B165" s="2018"/>
      <c r="C165" s="52" t="s">
        <v>210</v>
      </c>
      <c r="D165" s="2022" t="s">
        <v>145</v>
      </c>
      <c r="E165" s="2384" t="s">
        <v>96</v>
      </c>
      <c r="F165" s="2379"/>
      <c r="G165" s="2189">
        <f>SUM(G166:G350)</f>
        <v>171697</v>
      </c>
      <c r="H165" s="2189">
        <f>SUM(H166:H350)</f>
        <v>170808.8</v>
      </c>
      <c r="I165" s="524">
        <f>(H165-G165)</f>
        <v>-888.20000000001164</v>
      </c>
      <c r="J165" s="534">
        <f>(H165/G165*100)-100</f>
        <v>-0.51730665066949655</v>
      </c>
      <c r="K165" s="100"/>
      <c r="L165" s="566"/>
      <c r="M165" s="498"/>
      <c r="N165" s="93"/>
      <c r="O165" s="105"/>
      <c r="P165" s="23"/>
      <c r="Q165" s="131"/>
      <c r="R165" s="37"/>
      <c r="S165" s="105"/>
      <c r="T165" s="93"/>
      <c r="U165" s="174"/>
      <c r="V165" s="105"/>
      <c r="W165" s="93"/>
      <c r="X165" s="105"/>
      <c r="Y165" s="36"/>
      <c r="Z165" s="842"/>
    </row>
    <row r="166" spans="1:26" s="240" customFormat="1" ht="15.75" customHeight="1">
      <c r="A166" s="981"/>
      <c r="B166" s="2124"/>
      <c r="C166" s="788"/>
      <c r="D166" s="1530" t="s">
        <v>579</v>
      </c>
      <c r="E166" s="1838" t="s">
        <v>580</v>
      </c>
      <c r="F166" s="1216" t="s">
        <v>581</v>
      </c>
      <c r="G166" s="1217">
        <v>3110</v>
      </c>
      <c r="H166" s="1218">
        <f>Z166/1000</f>
        <v>3110</v>
      </c>
      <c r="I166" s="1839">
        <f>(H166-G166)</f>
        <v>0</v>
      </c>
      <c r="J166" s="1840">
        <f>(H166/G166*100)-100</f>
        <v>0</v>
      </c>
      <c r="K166" s="1219"/>
      <c r="L166" s="1220"/>
      <c r="M166" s="1221"/>
      <c r="N166" s="1154"/>
      <c r="O166" s="1156"/>
      <c r="P166" s="1155"/>
      <c r="Q166" s="1222"/>
      <c r="R166" s="1222"/>
      <c r="S166" s="1155"/>
      <c r="T166" s="1223"/>
      <c r="U166" s="1223"/>
      <c r="V166" s="1224"/>
      <c r="W166" s="1224"/>
      <c r="X166" s="1224"/>
      <c r="Y166" s="1156"/>
      <c r="Z166" s="1182">
        <f>SUM(Z167:Z178)</f>
        <v>3110000</v>
      </c>
    </row>
    <row r="167" spans="1:26" s="240" customFormat="1" ht="15.75" customHeight="1">
      <c r="A167" s="981"/>
      <c r="B167" s="2124"/>
      <c r="C167" s="788"/>
      <c r="D167" s="1841"/>
      <c r="E167" s="1842"/>
      <c r="F167" s="1226" t="s">
        <v>582</v>
      </c>
      <c r="G167" s="1227"/>
      <c r="H167" s="1228"/>
      <c r="I167" s="1229"/>
      <c r="J167" s="1230"/>
      <c r="K167" s="1231"/>
      <c r="L167" s="1232" t="s">
        <v>535</v>
      </c>
      <c r="M167" s="1233" t="s">
        <v>583</v>
      </c>
      <c r="N167" s="1234"/>
      <c r="O167" s="1105"/>
      <c r="P167" s="1109"/>
      <c r="Q167" s="1161"/>
      <c r="R167" s="1161"/>
      <c r="S167" s="1110"/>
      <c r="T167" s="1235"/>
      <c r="U167" s="1235"/>
      <c r="V167" s="1236"/>
      <c r="W167" s="1236"/>
      <c r="X167" s="1236"/>
      <c r="Y167" s="1105"/>
      <c r="Z167" s="1069"/>
    </row>
    <row r="168" spans="1:26" s="240" customFormat="1" ht="15.75" customHeight="1">
      <c r="A168" s="981"/>
      <c r="B168" s="2124"/>
      <c r="C168" s="788"/>
      <c r="D168" s="1841"/>
      <c r="E168" s="1842"/>
      <c r="F168" s="1226"/>
      <c r="G168" s="1227"/>
      <c r="H168" s="1228"/>
      <c r="I168" s="1229"/>
      <c r="J168" s="1230"/>
      <c r="K168" s="1231"/>
      <c r="L168" s="1232"/>
      <c r="M168" s="1237" t="s">
        <v>584</v>
      </c>
      <c r="N168" s="1151">
        <v>300000</v>
      </c>
      <c r="O168" s="1105" t="s">
        <v>529</v>
      </c>
      <c r="P168" s="1110" t="s">
        <v>97</v>
      </c>
      <c r="Q168" s="1161">
        <v>1</v>
      </c>
      <c r="R168" s="1161" t="s">
        <v>546</v>
      </c>
      <c r="S168" s="1110"/>
      <c r="T168" s="1235"/>
      <c r="U168" s="1235"/>
      <c r="V168" s="1236"/>
      <c r="W168" s="1236"/>
      <c r="X168" s="1236"/>
      <c r="Y168" s="1105" t="s">
        <v>531</v>
      </c>
      <c r="Z168" s="1069">
        <f>N168*Q168</f>
        <v>300000</v>
      </c>
    </row>
    <row r="169" spans="1:26" s="240" customFormat="1" ht="15.75" customHeight="1">
      <c r="A169" s="981"/>
      <c r="B169" s="2124"/>
      <c r="C169" s="788"/>
      <c r="D169" s="1841"/>
      <c r="E169" s="1842"/>
      <c r="F169" s="1226"/>
      <c r="G169" s="1227"/>
      <c r="H169" s="1228"/>
      <c r="I169" s="1229"/>
      <c r="J169" s="1230"/>
      <c r="K169" s="1231"/>
      <c r="L169" s="1232"/>
      <c r="M169" s="1237" t="s">
        <v>585</v>
      </c>
      <c r="N169" s="1151">
        <v>30000</v>
      </c>
      <c r="O169" s="1105" t="s">
        <v>529</v>
      </c>
      <c r="P169" s="1110" t="s">
        <v>97</v>
      </c>
      <c r="Q169" s="1161">
        <v>1</v>
      </c>
      <c r="R169" s="1161" t="s">
        <v>546</v>
      </c>
      <c r="S169" s="1110"/>
      <c r="T169" s="1235"/>
      <c r="U169" s="1235"/>
      <c r="V169" s="1236"/>
      <c r="W169" s="1236"/>
      <c r="X169" s="1236"/>
      <c r="Y169" s="1105" t="s">
        <v>531</v>
      </c>
      <c r="Z169" s="1069">
        <f>N169*Q169</f>
        <v>30000</v>
      </c>
    </row>
    <row r="170" spans="1:26" s="240" customFormat="1" ht="15.75" customHeight="1">
      <c r="A170" s="981"/>
      <c r="B170" s="2124"/>
      <c r="C170" s="788"/>
      <c r="D170" s="1841"/>
      <c r="E170" s="1842"/>
      <c r="F170" s="1226"/>
      <c r="G170" s="1227"/>
      <c r="H170" s="1228"/>
      <c r="I170" s="1229"/>
      <c r="J170" s="1230"/>
      <c r="K170" s="1231"/>
      <c r="L170" s="1232" t="s">
        <v>535</v>
      </c>
      <c r="M170" s="1237" t="s">
        <v>586</v>
      </c>
      <c r="N170" s="1151"/>
      <c r="O170" s="1105"/>
      <c r="P170" s="1110"/>
      <c r="Q170" s="1161"/>
      <c r="R170" s="1161"/>
      <c r="S170" s="1110"/>
      <c r="T170" s="1235"/>
      <c r="U170" s="1235"/>
      <c r="V170" s="1236"/>
      <c r="W170" s="1236"/>
      <c r="X170" s="1236"/>
      <c r="Y170" s="1105"/>
      <c r="Z170" s="1069"/>
    </row>
    <row r="171" spans="1:26" s="240" customFormat="1" ht="15.75" customHeight="1">
      <c r="A171" s="981"/>
      <c r="B171" s="2124"/>
      <c r="C171" s="788"/>
      <c r="D171" s="1841"/>
      <c r="E171" s="1842"/>
      <c r="F171" s="1226"/>
      <c r="G171" s="1227"/>
      <c r="H171" s="1228"/>
      <c r="I171" s="1229"/>
      <c r="J171" s="1230"/>
      <c r="K171" s="1231"/>
      <c r="L171" s="1232"/>
      <c r="M171" s="1237" t="s">
        <v>587</v>
      </c>
      <c r="N171" s="1151">
        <v>10000</v>
      </c>
      <c r="O171" s="1105" t="s">
        <v>529</v>
      </c>
      <c r="P171" s="1110" t="s">
        <v>97</v>
      </c>
      <c r="Q171" s="1161">
        <v>20</v>
      </c>
      <c r="R171" s="1161" t="s">
        <v>530</v>
      </c>
      <c r="S171" s="1110" t="s">
        <v>97</v>
      </c>
      <c r="T171" s="1235">
        <v>1</v>
      </c>
      <c r="U171" s="1161" t="s">
        <v>546</v>
      </c>
      <c r="V171" s="1236"/>
      <c r="W171" s="1236"/>
      <c r="X171" s="1236"/>
      <c r="Y171" s="1105" t="s">
        <v>531</v>
      </c>
      <c r="Z171" s="1069">
        <f>N171*Q171*T171</f>
        <v>200000</v>
      </c>
    </row>
    <row r="172" spans="1:26" s="240" customFormat="1" ht="15.75" customHeight="1">
      <c r="A172" s="981"/>
      <c r="B172" s="2124"/>
      <c r="C172" s="788"/>
      <c r="D172" s="1841"/>
      <c r="E172" s="1842"/>
      <c r="F172" s="1226"/>
      <c r="G172" s="1227"/>
      <c r="H172" s="1228"/>
      <c r="I172" s="1229"/>
      <c r="J172" s="1230"/>
      <c r="K172" s="1238"/>
      <c r="L172" s="1232"/>
      <c r="M172" s="1237" t="s">
        <v>588</v>
      </c>
      <c r="N172" s="1151">
        <v>200000</v>
      </c>
      <c r="O172" s="1105" t="s">
        <v>529</v>
      </c>
      <c r="P172" s="1110" t="s">
        <v>97</v>
      </c>
      <c r="Q172" s="1161">
        <v>1</v>
      </c>
      <c r="R172" s="1161" t="s">
        <v>546</v>
      </c>
      <c r="Y172" s="1105" t="s">
        <v>531</v>
      </c>
      <c r="Z172" s="1069">
        <f>N172*Q172</f>
        <v>200000</v>
      </c>
    </row>
    <row r="173" spans="1:26" s="240" customFormat="1" ht="15.75" customHeight="1">
      <c r="A173" s="981"/>
      <c r="B173" s="2124"/>
      <c r="C173" s="788"/>
      <c r="D173" s="1841"/>
      <c r="E173" s="1842"/>
      <c r="F173" s="1226"/>
      <c r="G173" s="1239"/>
      <c r="H173" s="1228"/>
      <c r="I173" s="1240"/>
      <c r="J173" s="1230"/>
      <c r="K173" s="1238"/>
      <c r="L173" s="1232" t="s">
        <v>535</v>
      </c>
      <c r="M173" s="1237" t="s">
        <v>589</v>
      </c>
      <c r="N173" s="1151">
        <v>30000</v>
      </c>
      <c r="O173" s="1105" t="s">
        <v>529</v>
      </c>
      <c r="P173" s="1110" t="s">
        <v>97</v>
      </c>
      <c r="Q173" s="1161">
        <v>12</v>
      </c>
      <c r="R173" s="1161" t="s">
        <v>546</v>
      </c>
      <c r="S173" s="1110"/>
      <c r="T173" s="1235"/>
      <c r="U173" s="1235"/>
      <c r="V173" s="1236"/>
      <c r="W173" s="1236"/>
      <c r="X173" s="1236"/>
      <c r="Y173" s="1105" t="s">
        <v>531</v>
      </c>
      <c r="Z173" s="1069">
        <f t="shared" ref="Z173:Z178" si="6">N173*Q173</f>
        <v>360000</v>
      </c>
    </row>
    <row r="174" spans="1:26" s="240" customFormat="1" ht="15.75" customHeight="1">
      <c r="A174" s="981"/>
      <c r="B174" s="2124"/>
      <c r="C174" s="788"/>
      <c r="D174" s="1841"/>
      <c r="E174" s="1842"/>
      <c r="F174" s="1226"/>
      <c r="G174" s="1239"/>
      <c r="H174" s="1228"/>
      <c r="I174" s="1240"/>
      <c r="J174" s="1230"/>
      <c r="K174" s="1238"/>
      <c r="L174" s="1232"/>
      <c r="M174" s="1237" t="s">
        <v>590</v>
      </c>
      <c r="N174" s="1151">
        <v>50000</v>
      </c>
      <c r="O174" s="1105" t="s">
        <v>529</v>
      </c>
      <c r="P174" s="1110" t="s">
        <v>97</v>
      </c>
      <c r="Q174" s="1161">
        <v>4</v>
      </c>
      <c r="R174" s="1161" t="s">
        <v>546</v>
      </c>
      <c r="S174" s="1110"/>
      <c r="T174" s="1235"/>
      <c r="U174" s="1235"/>
      <c r="V174" s="1236"/>
      <c r="W174" s="1236"/>
      <c r="X174" s="1236"/>
      <c r="Y174" s="1105"/>
      <c r="Z174" s="1069">
        <f t="shared" si="6"/>
        <v>200000</v>
      </c>
    </row>
    <row r="175" spans="1:26" s="240" customFormat="1" ht="15.75" customHeight="1">
      <c r="A175" s="981"/>
      <c r="B175" s="2124"/>
      <c r="C175" s="788"/>
      <c r="D175" s="1841"/>
      <c r="E175" s="1842"/>
      <c r="F175" s="1226"/>
      <c r="G175" s="1239"/>
      <c r="H175" s="1228"/>
      <c r="I175" s="1240"/>
      <c r="J175" s="1230"/>
      <c r="K175" s="1238"/>
      <c r="L175" s="1232"/>
      <c r="M175" s="915" t="s">
        <v>591</v>
      </c>
      <c r="N175" s="1151">
        <v>3000</v>
      </c>
      <c r="O175" s="1105" t="s">
        <v>529</v>
      </c>
      <c r="P175" s="1110" t="s">
        <v>97</v>
      </c>
      <c r="Q175" s="1161">
        <v>500</v>
      </c>
      <c r="R175" s="1161" t="s">
        <v>592</v>
      </c>
      <c r="S175" s="1110"/>
      <c r="T175" s="1235"/>
      <c r="U175" s="1235"/>
      <c r="V175" s="1236"/>
      <c r="W175" s="1236"/>
      <c r="X175" s="1236"/>
      <c r="Y175" s="1105" t="s">
        <v>531</v>
      </c>
      <c r="Z175" s="1069">
        <f t="shared" si="6"/>
        <v>1500000</v>
      </c>
    </row>
    <row r="176" spans="1:26" s="240" customFormat="1" ht="15.75" customHeight="1">
      <c r="A176" s="981"/>
      <c r="B176" s="2124"/>
      <c r="C176" s="788"/>
      <c r="D176" s="1841"/>
      <c r="E176" s="1842"/>
      <c r="F176" s="1226"/>
      <c r="G176" s="1239"/>
      <c r="H176" s="1228"/>
      <c r="I176" s="1240"/>
      <c r="J176" s="1230"/>
      <c r="K176" s="1241"/>
      <c r="L176" s="1232" t="s">
        <v>535</v>
      </c>
      <c r="M176" s="1237" t="s">
        <v>593</v>
      </c>
      <c r="N176" s="1151">
        <v>50000</v>
      </c>
      <c r="O176" s="1105" t="s">
        <v>529</v>
      </c>
      <c r="P176" s="1110" t="s">
        <v>97</v>
      </c>
      <c r="Q176" s="1161">
        <v>2</v>
      </c>
      <c r="R176" s="1242" t="s">
        <v>530</v>
      </c>
      <c r="S176" s="1110"/>
      <c r="T176" s="1110"/>
      <c r="U176" s="1235"/>
      <c r="V176" s="1236"/>
      <c r="W176" s="1236"/>
      <c r="X176" s="1236"/>
      <c r="Y176" s="1105" t="s">
        <v>531</v>
      </c>
      <c r="Z176" s="1069">
        <f t="shared" si="6"/>
        <v>100000</v>
      </c>
    </row>
    <row r="177" spans="1:30" s="240" customFormat="1" ht="15.75" customHeight="1">
      <c r="A177" s="981"/>
      <c r="B177" s="2124"/>
      <c r="C177" s="788"/>
      <c r="D177" s="1841"/>
      <c r="E177" s="1843"/>
      <c r="F177" s="1226"/>
      <c r="G177" s="1239"/>
      <c r="H177" s="1228"/>
      <c r="I177" s="1240"/>
      <c r="J177" s="1230"/>
      <c r="K177" s="1844"/>
      <c r="L177" s="1232" t="s">
        <v>535</v>
      </c>
      <c r="M177" s="1152" t="s">
        <v>594</v>
      </c>
      <c r="N177" s="1151">
        <v>10000</v>
      </c>
      <c r="O177" s="1105" t="s">
        <v>529</v>
      </c>
      <c r="P177" s="1110" t="s">
        <v>97</v>
      </c>
      <c r="Q177" s="1161">
        <v>12</v>
      </c>
      <c r="R177" s="1161" t="s">
        <v>555</v>
      </c>
      <c r="S177" s="1110"/>
      <c r="T177" s="1235"/>
      <c r="U177" s="1235"/>
      <c r="V177" s="1236"/>
      <c r="W177" s="1236"/>
      <c r="X177" s="1236"/>
      <c r="Y177" s="1105" t="s">
        <v>531</v>
      </c>
      <c r="Z177" s="1069">
        <f t="shared" si="6"/>
        <v>120000</v>
      </c>
    </row>
    <row r="178" spans="1:30" s="240" customFormat="1" ht="15.75" customHeight="1">
      <c r="A178" s="1987"/>
      <c r="B178" s="2098"/>
      <c r="C178" s="790"/>
      <c r="D178" s="1988"/>
      <c r="E178" s="1843"/>
      <c r="F178" s="1243"/>
      <c r="G178" s="1244"/>
      <c r="H178" s="1245"/>
      <c r="I178" s="1246"/>
      <c r="J178" s="1247"/>
      <c r="K178" s="1989"/>
      <c r="L178" s="1248"/>
      <c r="M178" s="1249" t="s">
        <v>595</v>
      </c>
      <c r="N178" s="1157">
        <v>50000</v>
      </c>
      <c r="O178" s="580" t="s">
        <v>529</v>
      </c>
      <c r="P178" s="1158" t="s">
        <v>97</v>
      </c>
      <c r="Q178" s="1250">
        <v>2</v>
      </c>
      <c r="R178" s="1250" t="s">
        <v>546</v>
      </c>
      <c r="S178" s="1158"/>
      <c r="T178" s="1251"/>
      <c r="U178" s="1251"/>
      <c r="V178" s="1252"/>
      <c r="W178" s="1252"/>
      <c r="X178" s="1252"/>
      <c r="Y178" s="580" t="s">
        <v>531</v>
      </c>
      <c r="Z178" s="1070">
        <f t="shared" si="6"/>
        <v>100000</v>
      </c>
    </row>
    <row r="179" spans="1:30" s="2017" customFormat="1">
      <c r="A179" s="2246"/>
      <c r="B179" s="2230"/>
      <c r="C179" s="2247"/>
      <c r="D179" s="2248"/>
      <c r="E179" s="2249"/>
      <c r="F179" s="1216" t="s">
        <v>945</v>
      </c>
      <c r="G179" s="1269">
        <v>3210</v>
      </c>
      <c r="H179" s="1218">
        <f>Z179/1000</f>
        <v>3871.8</v>
      </c>
      <c r="I179" s="1649">
        <f>(H179-G179)</f>
        <v>661.80000000000018</v>
      </c>
      <c r="J179" s="1650">
        <f>(H179/G179*100)-100</f>
        <v>20.616822429906549</v>
      </c>
      <c r="K179" s="2250"/>
      <c r="L179" s="1271" t="s">
        <v>896</v>
      </c>
      <c r="M179" s="1153" t="s">
        <v>946</v>
      </c>
      <c r="N179" s="1154"/>
      <c r="O179" s="1156"/>
      <c r="P179" s="1155"/>
      <c r="Q179" s="1222"/>
      <c r="R179" s="1222"/>
      <c r="S179" s="1155"/>
      <c r="T179" s="1223"/>
      <c r="U179" s="1223"/>
      <c r="V179" s="1224"/>
      <c r="W179" s="1224"/>
      <c r="X179" s="1224"/>
      <c r="Y179" s="1156" t="s">
        <v>903</v>
      </c>
      <c r="Z179" s="1182">
        <f>SUM(Z180:Z188)</f>
        <v>3871800</v>
      </c>
      <c r="AA179" s="1"/>
    </row>
    <row r="180" spans="1:30" s="2017" customFormat="1">
      <c r="A180" s="981"/>
      <c r="B180" s="2124"/>
      <c r="C180" s="788"/>
      <c r="D180" s="1841"/>
      <c r="E180" s="1842"/>
      <c r="F180" s="1226"/>
      <c r="G180" s="1239"/>
      <c r="H180" s="1228"/>
      <c r="I180" s="1240"/>
      <c r="J180" s="1230"/>
      <c r="K180" s="1241"/>
      <c r="L180" s="1232"/>
      <c r="M180" s="1152" t="s">
        <v>947</v>
      </c>
      <c r="N180" s="1151">
        <v>8000</v>
      </c>
      <c r="O180" s="1105" t="s">
        <v>899</v>
      </c>
      <c r="P180" s="1110" t="s">
        <v>97</v>
      </c>
      <c r="Q180" s="1161">
        <v>123</v>
      </c>
      <c r="R180" s="1161" t="s">
        <v>900</v>
      </c>
      <c r="S180" s="1110" t="s">
        <v>97</v>
      </c>
      <c r="T180" s="1235">
        <v>1</v>
      </c>
      <c r="U180" s="1235" t="s">
        <v>902</v>
      </c>
      <c r="V180" s="1236"/>
      <c r="W180" s="1236"/>
      <c r="X180" s="1236"/>
      <c r="Y180" s="1105" t="s">
        <v>903</v>
      </c>
      <c r="Z180" s="1069">
        <f>N180*Q180</f>
        <v>984000</v>
      </c>
      <c r="AA180" s="1"/>
    </row>
    <row r="181" spans="1:30" s="6" customFormat="1">
      <c r="A181" s="981"/>
      <c r="B181" s="2124"/>
      <c r="C181" s="788"/>
      <c r="D181" s="1841"/>
      <c r="E181" s="1842"/>
      <c r="F181" s="1226"/>
      <c r="G181" s="1239"/>
      <c r="H181" s="1228"/>
      <c r="I181" s="1240"/>
      <c r="J181" s="1230"/>
      <c r="K181" s="1241"/>
      <c r="L181" s="1232"/>
      <c r="M181" s="1152" t="s">
        <v>948</v>
      </c>
      <c r="N181" s="1151">
        <v>20000</v>
      </c>
      <c r="O181" s="1105" t="s">
        <v>899</v>
      </c>
      <c r="P181" s="1110" t="s">
        <v>97</v>
      </c>
      <c r="Q181" s="1161">
        <v>1</v>
      </c>
      <c r="R181" s="1161" t="s">
        <v>902</v>
      </c>
      <c r="S181" s="1110"/>
      <c r="T181" s="1235"/>
      <c r="U181" s="1235"/>
      <c r="V181" s="1236"/>
      <c r="W181" s="1236"/>
      <c r="X181" s="1236"/>
      <c r="Y181" s="1105" t="s">
        <v>903</v>
      </c>
      <c r="Z181" s="1069">
        <f>N181*Q181</f>
        <v>20000</v>
      </c>
      <c r="AA181" s="1"/>
      <c r="AB181" s="2017"/>
      <c r="AC181" s="2017"/>
      <c r="AD181" s="2017"/>
    </row>
    <row r="182" spans="1:30" s="6" customFormat="1">
      <c r="A182" s="981"/>
      <c r="B182" s="2124"/>
      <c r="C182" s="788"/>
      <c r="D182" s="1841"/>
      <c r="E182" s="1842"/>
      <c r="F182" s="1226"/>
      <c r="G182" s="1239"/>
      <c r="H182" s="1228"/>
      <c r="I182" s="1240"/>
      <c r="J182" s="1230"/>
      <c r="K182" s="1241"/>
      <c r="L182" s="1232"/>
      <c r="M182" s="1152" t="s">
        <v>904</v>
      </c>
      <c r="N182" s="1151">
        <v>12900</v>
      </c>
      <c r="O182" s="1105" t="s">
        <v>899</v>
      </c>
      <c r="P182" s="1110" t="s">
        <v>97</v>
      </c>
      <c r="Q182" s="1161">
        <v>123</v>
      </c>
      <c r="R182" s="1161" t="s">
        <v>900</v>
      </c>
      <c r="S182" s="1110" t="s">
        <v>97</v>
      </c>
      <c r="T182" s="1235">
        <v>1</v>
      </c>
      <c r="U182" s="1235" t="s">
        <v>902</v>
      </c>
      <c r="V182" s="1236"/>
      <c r="W182" s="1236"/>
      <c r="X182" s="1236"/>
      <c r="Y182" s="1105" t="s">
        <v>903</v>
      </c>
      <c r="Z182" s="1069">
        <f>N182*Q182*T182</f>
        <v>1586700</v>
      </c>
      <c r="AA182" s="1"/>
      <c r="AB182" s="2017"/>
      <c r="AC182" s="2017"/>
      <c r="AD182" s="2017"/>
    </row>
    <row r="183" spans="1:30" s="6" customFormat="1">
      <c r="A183" s="981"/>
      <c r="B183" s="2124"/>
      <c r="C183" s="788"/>
      <c r="D183" s="1841"/>
      <c r="E183" s="1842"/>
      <c r="F183" s="1226"/>
      <c r="G183" s="1239"/>
      <c r="H183" s="1228"/>
      <c r="I183" s="1240"/>
      <c r="J183" s="1230"/>
      <c r="K183" s="1241"/>
      <c r="L183" s="1232"/>
      <c r="M183" s="1152" t="s">
        <v>949</v>
      </c>
      <c r="N183" s="1151">
        <v>30000</v>
      </c>
      <c r="O183" s="1105" t="s">
        <v>899</v>
      </c>
      <c r="P183" s="1110" t="s">
        <v>97</v>
      </c>
      <c r="Q183" s="1161">
        <v>3</v>
      </c>
      <c r="R183" s="1161" t="s">
        <v>950</v>
      </c>
      <c r="S183" s="1110" t="s">
        <v>97</v>
      </c>
      <c r="T183" s="1235">
        <v>1</v>
      </c>
      <c r="U183" s="1235" t="s">
        <v>902</v>
      </c>
      <c r="V183" s="1236"/>
      <c r="W183" s="1236"/>
      <c r="X183" s="1236"/>
      <c r="Y183" s="1105" t="s">
        <v>903</v>
      </c>
      <c r="Z183" s="1069">
        <f t="shared" ref="Z183:Z188" si="7">N183*Q183</f>
        <v>90000</v>
      </c>
      <c r="AA183" s="1"/>
      <c r="AB183" s="2017"/>
      <c r="AC183" s="2017"/>
      <c r="AD183" s="2017"/>
    </row>
    <row r="184" spans="1:30" s="6" customFormat="1">
      <c r="A184" s="981"/>
      <c r="B184" s="2124"/>
      <c r="C184" s="788"/>
      <c r="D184" s="1841"/>
      <c r="E184" s="1842"/>
      <c r="F184" s="1226"/>
      <c r="G184" s="1239"/>
      <c r="H184" s="1228"/>
      <c r="I184" s="1240"/>
      <c r="J184" s="1230"/>
      <c r="K184" s="1241"/>
      <c r="L184" s="1232"/>
      <c r="M184" s="1152" t="s">
        <v>951</v>
      </c>
      <c r="N184" s="1151">
        <v>30000</v>
      </c>
      <c r="O184" s="1105" t="s">
        <v>899</v>
      </c>
      <c r="P184" s="1110" t="s">
        <v>97</v>
      </c>
      <c r="Q184" s="1161">
        <v>3</v>
      </c>
      <c r="R184" s="1161" t="s">
        <v>900</v>
      </c>
      <c r="S184" s="1110" t="s">
        <v>97</v>
      </c>
      <c r="T184" s="1235">
        <v>1</v>
      </c>
      <c r="U184" s="1161" t="s">
        <v>902</v>
      </c>
      <c r="V184" s="1236"/>
      <c r="W184" s="1236"/>
      <c r="X184" s="1236"/>
      <c r="Y184" s="1105" t="s">
        <v>903</v>
      </c>
      <c r="Z184" s="1069">
        <f t="shared" si="7"/>
        <v>90000</v>
      </c>
      <c r="AA184" s="1"/>
      <c r="AB184" s="2017"/>
      <c r="AC184" s="2017"/>
      <c r="AD184" s="2017"/>
    </row>
    <row r="185" spans="1:30" s="6" customFormat="1">
      <c r="A185" s="981"/>
      <c r="B185" s="2124"/>
      <c r="C185" s="788"/>
      <c r="D185" s="1841"/>
      <c r="E185" s="1842"/>
      <c r="F185" s="1226"/>
      <c r="G185" s="1239"/>
      <c r="H185" s="1228"/>
      <c r="I185" s="1240"/>
      <c r="J185" s="1230"/>
      <c r="K185" s="1241"/>
      <c r="L185" s="1845"/>
      <c r="M185" s="1152" t="s">
        <v>952</v>
      </c>
      <c r="N185" s="1151">
        <v>5700</v>
      </c>
      <c r="O185" s="1105" t="s">
        <v>899</v>
      </c>
      <c r="P185" s="1110" t="s">
        <v>97</v>
      </c>
      <c r="Q185" s="1161">
        <v>123</v>
      </c>
      <c r="R185" s="1161" t="s">
        <v>900</v>
      </c>
      <c r="S185" s="1110" t="s">
        <v>97</v>
      </c>
      <c r="T185" s="1235">
        <v>1</v>
      </c>
      <c r="U185" s="1161" t="s">
        <v>902</v>
      </c>
      <c r="V185" s="1236"/>
      <c r="W185" s="1236"/>
      <c r="X185" s="1236"/>
      <c r="Y185" s="2185" t="s">
        <v>909</v>
      </c>
      <c r="Z185" s="1069">
        <f t="shared" si="7"/>
        <v>701100</v>
      </c>
      <c r="AA185" s="1"/>
      <c r="AB185" s="2017"/>
      <c r="AC185" s="2017"/>
      <c r="AD185" s="2017"/>
    </row>
    <row r="186" spans="1:30" s="6" customFormat="1">
      <c r="A186" s="981"/>
      <c r="B186" s="2124"/>
      <c r="C186" s="1936"/>
      <c r="D186" s="1841"/>
      <c r="E186" s="1842"/>
      <c r="F186" s="1226"/>
      <c r="G186" s="1239"/>
      <c r="H186" s="1228"/>
      <c r="I186" s="1240"/>
      <c r="J186" s="1230"/>
      <c r="K186" s="1241"/>
      <c r="L186" s="1845"/>
      <c r="M186" s="1152" t="s">
        <v>953</v>
      </c>
      <c r="N186" s="1151">
        <v>100000</v>
      </c>
      <c r="O186" s="1105" t="s">
        <v>899</v>
      </c>
      <c r="P186" s="1110" t="s">
        <v>97</v>
      </c>
      <c r="Q186" s="1161">
        <v>1</v>
      </c>
      <c r="R186" s="1161" t="s">
        <v>902</v>
      </c>
      <c r="S186" s="1110"/>
      <c r="T186" s="1235"/>
      <c r="U186" s="1235"/>
      <c r="V186" s="1236"/>
      <c r="W186" s="1236"/>
      <c r="X186" s="1236"/>
      <c r="Y186" s="1105" t="s">
        <v>903</v>
      </c>
      <c r="Z186" s="1069">
        <f t="shared" si="7"/>
        <v>100000</v>
      </c>
      <c r="AA186" s="1"/>
      <c r="AB186" s="2017"/>
      <c r="AC186" s="2017"/>
      <c r="AD186" s="2017"/>
    </row>
    <row r="187" spans="1:30" s="6" customFormat="1">
      <c r="A187" s="616"/>
      <c r="B187" s="281"/>
      <c r="C187" s="2017"/>
      <c r="D187" s="467"/>
      <c r="E187" s="75"/>
      <c r="F187" s="2025"/>
      <c r="G187" s="537"/>
      <c r="H187" s="518"/>
      <c r="I187" s="542"/>
      <c r="J187" s="528"/>
      <c r="K187" s="99"/>
      <c r="L187" s="2019"/>
      <c r="M187" s="1152" t="s">
        <v>954</v>
      </c>
      <c r="N187" s="1151">
        <v>200000</v>
      </c>
      <c r="O187" s="1105" t="s">
        <v>899</v>
      </c>
      <c r="P187" s="1110" t="s">
        <v>97</v>
      </c>
      <c r="Q187" s="1161">
        <v>1</v>
      </c>
      <c r="R187" s="1161" t="s">
        <v>902</v>
      </c>
      <c r="S187" s="1110"/>
      <c r="T187" s="1235"/>
      <c r="U187" s="1161"/>
      <c r="V187" s="1236"/>
      <c r="W187" s="1236"/>
      <c r="X187" s="1236"/>
      <c r="Y187" s="2185" t="s">
        <v>909</v>
      </c>
      <c r="Z187" s="1069">
        <f t="shared" si="7"/>
        <v>200000</v>
      </c>
      <c r="AA187" s="1"/>
      <c r="AB187" s="2017"/>
      <c r="AC187" s="2017"/>
      <c r="AD187" s="2017"/>
    </row>
    <row r="188" spans="1:30" s="6" customFormat="1">
      <c r="A188" s="616"/>
      <c r="B188" s="281"/>
      <c r="C188" s="2017"/>
      <c r="D188" s="467"/>
      <c r="E188" s="77"/>
      <c r="F188" s="2023"/>
      <c r="G188" s="543"/>
      <c r="H188" s="545"/>
      <c r="I188" s="544"/>
      <c r="J188" s="534"/>
      <c r="K188" s="98"/>
      <c r="L188" s="152"/>
      <c r="M188" s="1818" t="s">
        <v>955</v>
      </c>
      <c r="N188" s="1157">
        <v>100000</v>
      </c>
      <c r="O188" s="580" t="s">
        <v>899</v>
      </c>
      <c r="P188" s="1158" t="s">
        <v>97</v>
      </c>
      <c r="Q188" s="1250">
        <v>1</v>
      </c>
      <c r="R188" s="1250" t="s">
        <v>902</v>
      </c>
      <c r="S188" s="1158"/>
      <c r="T188" s="1251"/>
      <c r="U188" s="1251"/>
      <c r="V188" s="1252"/>
      <c r="W188" s="1252"/>
      <c r="X188" s="1252"/>
      <c r="Y188" s="580" t="s">
        <v>903</v>
      </c>
      <c r="Z188" s="1070">
        <f t="shared" si="7"/>
        <v>100000</v>
      </c>
      <c r="AA188" s="1"/>
      <c r="AB188" s="2017"/>
      <c r="AC188" s="2017"/>
      <c r="AD188" s="2017"/>
    </row>
    <row r="189" spans="1:30" ht="19.5" customHeight="1">
      <c r="A189" s="981"/>
      <c r="B189" s="2124"/>
      <c r="C189" s="788"/>
      <c r="D189" s="1225"/>
      <c r="E189" s="1265" t="s">
        <v>596</v>
      </c>
      <c r="F189" s="577" t="s">
        <v>597</v>
      </c>
      <c r="G189" s="1254">
        <v>2230</v>
      </c>
      <c r="H189" s="1266">
        <f>Z189/1000</f>
        <v>2230</v>
      </c>
      <c r="I189" s="1846">
        <f>(H189-G189)</f>
        <v>0</v>
      </c>
      <c r="J189" s="1255">
        <f>(H189/G189*100)-100</f>
        <v>0</v>
      </c>
      <c r="K189" s="789"/>
      <c r="L189" s="966"/>
      <c r="M189" s="563"/>
      <c r="N189" s="709"/>
      <c r="O189" s="1208"/>
      <c r="P189" s="1206"/>
      <c r="Q189" s="1209"/>
      <c r="R189" s="1209"/>
      <c r="S189" s="1206"/>
      <c r="T189" s="213"/>
      <c r="U189" s="212"/>
      <c r="V189" s="214"/>
      <c r="W189" s="214"/>
      <c r="X189" s="214"/>
      <c r="Y189" s="1208"/>
      <c r="Z189" s="1186">
        <f>SUM(Z190:Z195)</f>
        <v>2230000</v>
      </c>
    </row>
    <row r="190" spans="1:30" ht="19.5" customHeight="1">
      <c r="A190" s="981"/>
      <c r="B190" s="2124"/>
      <c r="C190" s="788"/>
      <c r="D190" s="1225"/>
      <c r="E190" s="982"/>
      <c r="F190" s="577" t="s">
        <v>598</v>
      </c>
      <c r="G190" s="1257"/>
      <c r="H190" s="1257"/>
      <c r="I190" s="1258"/>
      <c r="J190" s="1255"/>
      <c r="K190" s="1256"/>
      <c r="L190" s="966" t="s">
        <v>535</v>
      </c>
      <c r="M190" s="563" t="s">
        <v>599</v>
      </c>
      <c r="N190" s="709">
        <v>2000</v>
      </c>
      <c r="O190" s="1208" t="s">
        <v>529</v>
      </c>
      <c r="P190" s="1206" t="s">
        <v>97</v>
      </c>
      <c r="Q190" s="1209">
        <v>40</v>
      </c>
      <c r="R190" s="1209" t="s">
        <v>530</v>
      </c>
      <c r="S190" s="1206"/>
      <c r="T190" s="213"/>
      <c r="U190" s="212"/>
      <c r="V190" s="214"/>
      <c r="W190" s="214"/>
      <c r="X190" s="214"/>
      <c r="Y190" s="1208" t="s">
        <v>531</v>
      </c>
      <c r="Z190" s="840">
        <f>N190*Q190</f>
        <v>80000</v>
      </c>
    </row>
    <row r="191" spans="1:30" ht="19.5" customHeight="1">
      <c r="A191" s="981"/>
      <c r="B191" s="2124"/>
      <c r="C191" s="788"/>
      <c r="D191" s="1225"/>
      <c r="E191" s="982"/>
      <c r="F191" s="577"/>
      <c r="G191" s="1253"/>
      <c r="H191" s="1257"/>
      <c r="I191" s="1258"/>
      <c r="J191" s="1255"/>
      <c r="K191" s="1256"/>
      <c r="L191" s="966" t="s">
        <v>535</v>
      </c>
      <c r="M191" s="563" t="s">
        <v>600</v>
      </c>
      <c r="N191" s="709"/>
      <c r="O191" s="1208"/>
      <c r="P191" s="1206"/>
      <c r="Q191" s="1209"/>
      <c r="R191" s="1209"/>
      <c r="S191" s="1206"/>
      <c r="T191" s="213"/>
      <c r="U191" s="212"/>
      <c r="V191" s="214"/>
      <c r="W191" s="214"/>
      <c r="X191" s="214"/>
      <c r="Y191" s="1208"/>
      <c r="Z191" s="840"/>
    </row>
    <row r="192" spans="1:30" ht="19.5" customHeight="1">
      <c r="A192" s="981"/>
      <c r="B192" s="2124"/>
      <c r="C192" s="788"/>
      <c r="D192" s="1225"/>
      <c r="E192" s="982"/>
      <c r="F192" s="577"/>
      <c r="G192" s="1253"/>
      <c r="H192" s="1257"/>
      <c r="I192" s="1258"/>
      <c r="J192" s="1255"/>
      <c r="K192" s="1256"/>
      <c r="L192" s="966"/>
      <c r="M192" s="563" t="s">
        <v>601</v>
      </c>
      <c r="N192" s="709">
        <v>2000</v>
      </c>
      <c r="O192" s="1208" t="s">
        <v>529</v>
      </c>
      <c r="P192" s="1206" t="s">
        <v>97</v>
      </c>
      <c r="Q192" s="1209">
        <v>150</v>
      </c>
      <c r="R192" s="1209" t="s">
        <v>530</v>
      </c>
      <c r="S192" s="1206" t="s">
        <v>97</v>
      </c>
      <c r="T192" s="213">
        <v>1</v>
      </c>
      <c r="U192" s="212" t="s">
        <v>546</v>
      </c>
      <c r="V192" s="214"/>
      <c r="W192" s="214"/>
      <c r="X192" s="214"/>
      <c r="Y192" s="1208" t="s">
        <v>559</v>
      </c>
      <c r="Z192" s="840">
        <f>N192*Q192*T192</f>
        <v>300000</v>
      </c>
    </row>
    <row r="193" spans="1:26" ht="18.75" customHeight="1">
      <c r="A193" s="981"/>
      <c r="B193" s="2124"/>
      <c r="C193" s="788"/>
      <c r="D193" s="1225"/>
      <c r="E193" s="982"/>
      <c r="F193" s="577"/>
      <c r="G193" s="1253"/>
      <c r="H193" s="1257"/>
      <c r="I193" s="1258"/>
      <c r="J193" s="1255"/>
      <c r="K193" s="1256"/>
      <c r="L193" s="966"/>
      <c r="M193" s="563" t="s">
        <v>602</v>
      </c>
      <c r="N193" s="709">
        <v>2000</v>
      </c>
      <c r="O193" s="1208" t="s">
        <v>529</v>
      </c>
      <c r="P193" s="1206" t="s">
        <v>97</v>
      </c>
      <c r="Q193" s="1209">
        <v>150</v>
      </c>
      <c r="R193" s="1209" t="s">
        <v>530</v>
      </c>
      <c r="S193" s="1206" t="s">
        <v>97</v>
      </c>
      <c r="T193" s="213">
        <v>2</v>
      </c>
      <c r="U193" s="212" t="s">
        <v>546</v>
      </c>
      <c r="V193" s="214"/>
      <c r="W193" s="214"/>
      <c r="X193" s="214"/>
      <c r="Y193" s="1208" t="s">
        <v>559</v>
      </c>
      <c r="Z193" s="840">
        <f>N193*Q193*T193</f>
        <v>600000</v>
      </c>
    </row>
    <row r="194" spans="1:26">
      <c r="A194" s="981"/>
      <c r="B194" s="2124"/>
      <c r="C194" s="788"/>
      <c r="D194" s="1225"/>
      <c r="E194" s="982"/>
      <c r="F194" s="577"/>
      <c r="G194" s="1253"/>
      <c r="H194" s="1257"/>
      <c r="I194" s="1258"/>
      <c r="J194" s="1255"/>
      <c r="K194" s="1256"/>
      <c r="L194" s="966"/>
      <c r="M194" s="563" t="s">
        <v>603</v>
      </c>
      <c r="N194" s="709">
        <v>250</v>
      </c>
      <c r="O194" s="1208" t="s">
        <v>604</v>
      </c>
      <c r="P194" s="1206" t="s">
        <v>97</v>
      </c>
      <c r="Q194" s="1209">
        <v>150</v>
      </c>
      <c r="R194" s="1209" t="s">
        <v>605</v>
      </c>
      <c r="S194" s="1206" t="s">
        <v>97</v>
      </c>
      <c r="T194" s="1847">
        <v>12</v>
      </c>
      <c r="U194" s="212" t="s">
        <v>606</v>
      </c>
      <c r="V194" s="214"/>
      <c r="W194" s="214"/>
      <c r="X194" s="214"/>
      <c r="Y194" s="1208"/>
      <c r="Z194" s="840">
        <f>N194*Q194*T194</f>
        <v>450000</v>
      </c>
    </row>
    <row r="195" spans="1:26">
      <c r="A195" s="981"/>
      <c r="B195" s="2124"/>
      <c r="C195" s="788"/>
      <c r="D195" s="1225"/>
      <c r="E195" s="985"/>
      <c r="F195" s="1259"/>
      <c r="G195" s="1260"/>
      <c r="H195" s="1261"/>
      <c r="I195" s="1262"/>
      <c r="J195" s="1263"/>
      <c r="K195" s="1267"/>
      <c r="L195" s="1264" t="s">
        <v>607</v>
      </c>
      <c r="M195" s="563" t="s">
        <v>608</v>
      </c>
      <c r="N195" s="709">
        <v>200000</v>
      </c>
      <c r="O195" s="1208" t="s">
        <v>604</v>
      </c>
      <c r="P195" s="1206" t="s">
        <v>97</v>
      </c>
      <c r="Q195" s="1209">
        <v>4</v>
      </c>
      <c r="R195" s="1209" t="s">
        <v>606</v>
      </c>
      <c r="S195" s="1206"/>
      <c r="T195" s="213"/>
      <c r="U195" s="212"/>
      <c r="V195" s="214"/>
      <c r="W195" s="214"/>
      <c r="X195" s="214"/>
      <c r="Y195" s="1208" t="s">
        <v>609</v>
      </c>
      <c r="Z195" s="840">
        <f>N195*Q195</f>
        <v>800000</v>
      </c>
    </row>
    <row r="196" spans="1:26" ht="14.25" customHeight="1">
      <c r="A196" s="616"/>
      <c r="B196" s="2018"/>
      <c r="C196" s="2019"/>
      <c r="D196" s="467"/>
      <c r="E196" s="75"/>
      <c r="F196" s="1268" t="s">
        <v>610</v>
      </c>
      <c r="G196" s="1269">
        <v>4395</v>
      </c>
      <c r="H196" s="1218">
        <f>Z196/1000</f>
        <v>4395</v>
      </c>
      <c r="I196" s="1584">
        <f>(H196-G196)</f>
        <v>0</v>
      </c>
      <c r="J196" s="1230">
        <f>(H196/G196*100)-100</f>
        <v>0</v>
      </c>
      <c r="K196" s="1270"/>
      <c r="L196" s="1271"/>
      <c r="M196" s="1272"/>
      <c r="N196" s="1154"/>
      <c r="O196" s="1156"/>
      <c r="P196" s="1155"/>
      <c r="Q196" s="1222"/>
      <c r="R196" s="1222"/>
      <c r="S196" s="1155"/>
      <c r="T196" s="1223"/>
      <c r="U196" s="1223"/>
      <c r="V196" s="1224"/>
      <c r="W196" s="1224"/>
      <c r="X196" s="1224"/>
      <c r="Y196" s="1156"/>
      <c r="Z196" s="1182">
        <f>SUM(Z197:Z211)</f>
        <v>4395000</v>
      </c>
    </row>
    <row r="197" spans="1:26">
      <c r="A197" s="616"/>
      <c r="B197" s="2018"/>
      <c r="C197" s="2019"/>
      <c r="D197" s="467"/>
      <c r="E197" s="75"/>
      <c r="F197" s="1226"/>
      <c r="G197" s="1239"/>
      <c r="H197" s="1228"/>
      <c r="I197" s="1229"/>
      <c r="J197" s="1230"/>
      <c r="K197" s="1238"/>
      <c r="L197" s="1273" t="s">
        <v>607</v>
      </c>
      <c r="M197" s="1152" t="s">
        <v>611</v>
      </c>
      <c r="N197" s="1151"/>
      <c r="O197" s="1105"/>
      <c r="P197" s="1110"/>
      <c r="Q197" s="1161"/>
      <c r="R197" s="1161"/>
      <c r="S197" s="1110"/>
      <c r="T197" s="1235"/>
      <c r="U197" s="1235"/>
      <c r="V197" s="1236"/>
      <c r="W197" s="1236"/>
      <c r="X197" s="921"/>
      <c r="Y197" s="917"/>
      <c r="Z197" s="1139"/>
    </row>
    <row r="198" spans="1:26">
      <c r="A198" s="616"/>
      <c r="B198" s="2018"/>
      <c r="C198" s="2019"/>
      <c r="D198" s="467"/>
      <c r="E198" s="75"/>
      <c r="F198" s="1226"/>
      <c r="G198" s="1227"/>
      <c r="H198" s="1228"/>
      <c r="I198" s="1229"/>
      <c r="J198" s="1230"/>
      <c r="K198" s="1238"/>
      <c r="L198" s="1273"/>
      <c r="M198" s="1152" t="s">
        <v>612</v>
      </c>
      <c r="N198" s="1151">
        <v>50000</v>
      </c>
      <c r="O198" s="1105" t="s">
        <v>604</v>
      </c>
      <c r="P198" s="1110" t="s">
        <v>97</v>
      </c>
      <c r="Q198" s="1161">
        <v>3</v>
      </c>
      <c r="R198" s="1161" t="s">
        <v>606</v>
      </c>
      <c r="S198" s="1110"/>
      <c r="T198" s="1235"/>
      <c r="U198" s="1235"/>
      <c r="V198" s="1236"/>
      <c r="W198" s="1236"/>
      <c r="X198" s="921"/>
      <c r="Y198" s="917" t="s">
        <v>609</v>
      </c>
      <c r="Z198" s="1139">
        <f>N198*Q198</f>
        <v>150000</v>
      </c>
    </row>
    <row r="199" spans="1:26">
      <c r="A199" s="616"/>
      <c r="B199" s="2018"/>
      <c r="C199" s="2019"/>
      <c r="D199" s="467"/>
      <c r="E199" s="75"/>
      <c r="F199" s="1226"/>
      <c r="G199" s="1227"/>
      <c r="H199" s="1228"/>
      <c r="I199" s="1229"/>
      <c r="J199" s="1230"/>
      <c r="K199" s="1238"/>
      <c r="L199" s="1273"/>
      <c r="M199" s="1152" t="s">
        <v>613</v>
      </c>
      <c r="N199" s="1151">
        <v>200000</v>
      </c>
      <c r="O199" s="1105" t="s">
        <v>604</v>
      </c>
      <c r="P199" s="1110" t="s">
        <v>97</v>
      </c>
      <c r="Q199" s="1161">
        <v>2</v>
      </c>
      <c r="R199" s="1161" t="s">
        <v>606</v>
      </c>
      <c r="S199" s="1110"/>
      <c r="T199" s="1235"/>
      <c r="U199" s="1235"/>
      <c r="V199" s="1236"/>
      <c r="W199" s="1236"/>
      <c r="X199" s="921"/>
      <c r="Y199" s="917" t="s">
        <v>609</v>
      </c>
      <c r="Z199" s="1139">
        <f>N199*Q199</f>
        <v>400000</v>
      </c>
    </row>
    <row r="200" spans="1:26">
      <c r="A200" s="616"/>
      <c r="B200" s="2018"/>
      <c r="C200" s="2019"/>
      <c r="D200" s="467"/>
      <c r="E200" s="75"/>
      <c r="F200" s="1226"/>
      <c r="G200" s="1227"/>
      <c r="H200" s="1228"/>
      <c r="I200" s="1229"/>
      <c r="J200" s="1230"/>
      <c r="K200" s="1238"/>
      <c r="L200" s="1273"/>
      <c r="M200" s="1152" t="s">
        <v>614</v>
      </c>
      <c r="N200" s="1151">
        <v>35000</v>
      </c>
      <c r="O200" s="1105" t="s">
        <v>604</v>
      </c>
      <c r="P200" s="1110" t="s">
        <v>97</v>
      </c>
      <c r="Q200" s="1161">
        <v>3</v>
      </c>
      <c r="R200" s="1161" t="s">
        <v>606</v>
      </c>
      <c r="S200" s="1110"/>
      <c r="T200" s="1235"/>
      <c r="U200" s="1235"/>
      <c r="V200" s="1236"/>
      <c r="W200" s="1236"/>
      <c r="X200" s="921"/>
      <c r="Y200" s="917" t="s">
        <v>609</v>
      </c>
      <c r="Z200" s="1139">
        <f>N200*Q200</f>
        <v>105000</v>
      </c>
    </row>
    <row r="201" spans="1:26">
      <c r="A201" s="616"/>
      <c r="B201" s="2018"/>
      <c r="C201" s="2019"/>
      <c r="D201" s="467"/>
      <c r="E201" s="75"/>
      <c r="F201" s="1226"/>
      <c r="G201" s="1227"/>
      <c r="H201" s="1228"/>
      <c r="I201" s="1229"/>
      <c r="J201" s="1230"/>
      <c r="K201" s="1238"/>
      <c r="L201" s="1273"/>
      <c r="M201" s="1152" t="s">
        <v>615</v>
      </c>
      <c r="N201" s="1151">
        <v>30000</v>
      </c>
      <c r="O201" s="1105" t="s">
        <v>604</v>
      </c>
      <c r="P201" s="1110" t="s">
        <v>97</v>
      </c>
      <c r="Q201" s="1161">
        <v>3</v>
      </c>
      <c r="R201" s="1161" t="s">
        <v>606</v>
      </c>
      <c r="S201" s="1110"/>
      <c r="T201" s="1235"/>
      <c r="U201" s="1235"/>
      <c r="V201" s="1236"/>
      <c r="W201" s="1236"/>
      <c r="X201" s="921"/>
      <c r="Y201" s="917" t="s">
        <v>609</v>
      </c>
      <c r="Z201" s="1139">
        <f>N201*Q201</f>
        <v>90000</v>
      </c>
    </row>
    <row r="202" spans="1:26">
      <c r="A202" s="616"/>
      <c r="B202" s="2018"/>
      <c r="C202" s="2019"/>
      <c r="D202" s="467"/>
      <c r="E202" s="75"/>
      <c r="F202" s="1226"/>
      <c r="G202" s="1227"/>
      <c r="H202" s="1228"/>
      <c r="I202" s="1229"/>
      <c r="J202" s="1230"/>
      <c r="K202" s="1238"/>
      <c r="L202" s="1273" t="s">
        <v>607</v>
      </c>
      <c r="M202" s="1152" t="s">
        <v>616</v>
      </c>
      <c r="N202" s="1151"/>
      <c r="O202" s="1105"/>
      <c r="P202" s="1110"/>
      <c r="Q202" s="1161"/>
      <c r="R202" s="1161"/>
      <c r="S202" s="1110"/>
      <c r="T202" s="1235"/>
      <c r="U202" s="1235"/>
      <c r="V202" s="1236"/>
      <c r="W202" s="1236"/>
      <c r="X202" s="921"/>
      <c r="Y202" s="917"/>
      <c r="Z202" s="1139"/>
    </row>
    <row r="203" spans="1:26">
      <c r="A203" s="616"/>
      <c r="B203" s="2018"/>
      <c r="C203" s="2019"/>
      <c r="D203" s="467"/>
      <c r="E203" s="75"/>
      <c r="F203" s="1226"/>
      <c r="G203" s="1227"/>
      <c r="H203" s="1228"/>
      <c r="I203" s="1229"/>
      <c r="J203" s="1230"/>
      <c r="K203" s="1238"/>
      <c r="L203" s="1273"/>
      <c r="M203" s="1237" t="s">
        <v>612</v>
      </c>
      <c r="N203" s="1151">
        <v>50000</v>
      </c>
      <c r="O203" s="1105" t="s">
        <v>604</v>
      </c>
      <c r="P203" s="1110" t="s">
        <v>97</v>
      </c>
      <c r="Q203" s="1161">
        <v>5</v>
      </c>
      <c r="R203" s="1161" t="s">
        <v>617</v>
      </c>
      <c r="S203" s="1110">
        <v>3</v>
      </c>
      <c r="T203" s="1235" t="s">
        <v>606</v>
      </c>
      <c r="U203" s="1235"/>
      <c r="V203" s="1236"/>
      <c r="W203" s="1236"/>
      <c r="X203" s="921"/>
      <c r="Y203" s="917" t="s">
        <v>609</v>
      </c>
      <c r="Z203" s="1139">
        <f>N203*Q203*S203</f>
        <v>750000</v>
      </c>
    </row>
    <row r="204" spans="1:26">
      <c r="A204" s="616"/>
      <c r="B204" s="2018"/>
      <c r="C204" s="2019"/>
      <c r="D204" s="467"/>
      <c r="E204" s="75"/>
      <c r="F204" s="1226"/>
      <c r="G204" s="1227"/>
      <c r="H204" s="1228"/>
      <c r="I204" s="1229"/>
      <c r="J204" s="1230"/>
      <c r="K204" s="1238"/>
      <c r="L204" s="1273"/>
      <c r="M204" s="1237" t="s">
        <v>618</v>
      </c>
      <c r="N204" s="1151">
        <v>1000</v>
      </c>
      <c r="O204" s="1105" t="s">
        <v>604</v>
      </c>
      <c r="P204" s="1110" t="s">
        <v>97</v>
      </c>
      <c r="Q204" s="1161">
        <v>100</v>
      </c>
      <c r="R204" s="1161" t="s">
        <v>605</v>
      </c>
      <c r="S204" s="1110">
        <v>3</v>
      </c>
      <c r="T204" s="1235" t="s">
        <v>606</v>
      </c>
      <c r="U204" s="1235"/>
      <c r="V204" s="1236"/>
      <c r="W204" s="1236"/>
      <c r="X204" s="921"/>
      <c r="Y204" s="917" t="s">
        <v>609</v>
      </c>
      <c r="Z204" s="1139">
        <f>N204*Q204*S204</f>
        <v>300000</v>
      </c>
    </row>
    <row r="205" spans="1:26" ht="15.75" customHeight="1">
      <c r="A205" s="616"/>
      <c r="B205" s="2018"/>
      <c r="C205" s="2019"/>
      <c r="D205" s="467"/>
      <c r="E205" s="75"/>
      <c r="F205" s="1226"/>
      <c r="G205" s="1227"/>
      <c r="H205" s="1228"/>
      <c r="I205" s="1229"/>
      <c r="J205" s="1230"/>
      <c r="K205" s="1238"/>
      <c r="L205" s="1273"/>
      <c r="M205" s="1237" t="s">
        <v>619</v>
      </c>
      <c r="N205" s="1151">
        <v>100000</v>
      </c>
      <c r="O205" s="1105" t="s">
        <v>604</v>
      </c>
      <c r="P205" s="1110" t="s">
        <v>97</v>
      </c>
      <c r="Q205" s="1161">
        <v>3</v>
      </c>
      <c r="R205" s="1161" t="s">
        <v>606</v>
      </c>
      <c r="S205" s="1110"/>
      <c r="T205" s="1235"/>
      <c r="U205" s="1235"/>
      <c r="V205" s="1236"/>
      <c r="W205" s="1236"/>
      <c r="X205" s="921"/>
      <c r="Y205" s="917" t="s">
        <v>609</v>
      </c>
      <c r="Z205" s="1139">
        <f>N205*Q205</f>
        <v>300000</v>
      </c>
    </row>
    <row r="206" spans="1:26" ht="15.75" customHeight="1">
      <c r="A206" s="763"/>
      <c r="B206" s="2020"/>
      <c r="C206" s="152"/>
      <c r="D206" s="517"/>
      <c r="E206" s="77"/>
      <c r="F206" s="1243"/>
      <c r="G206" s="1848"/>
      <c r="H206" s="1245"/>
      <c r="I206" s="1849"/>
      <c r="J206" s="1247"/>
      <c r="K206" s="1850"/>
      <c r="L206" s="1851"/>
      <c r="M206" s="1249" t="s">
        <v>615</v>
      </c>
      <c r="N206" s="1157">
        <v>100000</v>
      </c>
      <c r="O206" s="580" t="s">
        <v>604</v>
      </c>
      <c r="P206" s="1158" t="s">
        <v>97</v>
      </c>
      <c r="Q206" s="1250">
        <v>3</v>
      </c>
      <c r="R206" s="1250" t="s">
        <v>606</v>
      </c>
      <c r="S206" s="1158"/>
      <c r="T206" s="1251"/>
      <c r="U206" s="1251"/>
      <c r="V206" s="1252"/>
      <c r="W206" s="1252"/>
      <c r="X206" s="945"/>
      <c r="Y206" s="941" t="s">
        <v>609</v>
      </c>
      <c r="Z206" s="1140">
        <f>N206*Q206</f>
        <v>300000</v>
      </c>
    </row>
    <row r="207" spans="1:26" ht="15.75" customHeight="1">
      <c r="A207" s="1126"/>
      <c r="B207" s="70"/>
      <c r="C207" s="145"/>
      <c r="D207" s="1994"/>
      <c r="E207" s="284"/>
      <c r="F207" s="1216"/>
      <c r="G207" s="2011"/>
      <c r="H207" s="2012"/>
      <c r="I207" s="2013"/>
      <c r="J207" s="1863"/>
      <c r="K207" s="1270"/>
      <c r="L207" s="1220" t="s">
        <v>607</v>
      </c>
      <c r="M207" s="1153" t="s">
        <v>620</v>
      </c>
      <c r="N207" s="1154"/>
      <c r="O207" s="1156"/>
      <c r="P207" s="1155"/>
      <c r="Q207" s="1222"/>
      <c r="R207" s="1222"/>
      <c r="S207" s="1155"/>
      <c r="T207" s="1223"/>
      <c r="U207" s="1223"/>
      <c r="V207" s="1224"/>
      <c r="W207" s="1224"/>
      <c r="X207" s="1138"/>
      <c r="Y207" s="1134"/>
      <c r="Z207" s="2014"/>
    </row>
    <row r="208" spans="1:26" ht="15.75" customHeight="1">
      <c r="A208" s="616"/>
      <c r="B208" s="2018"/>
      <c r="C208" s="2019"/>
      <c r="D208" s="467"/>
      <c r="E208" s="75"/>
      <c r="F208" s="1226"/>
      <c r="G208" s="1227"/>
      <c r="H208" s="1228"/>
      <c r="I208" s="1229"/>
      <c r="J208" s="1230"/>
      <c r="K208" s="1238"/>
      <c r="L208" s="1273"/>
      <c r="M208" s="1237" t="s">
        <v>621</v>
      </c>
      <c r="N208" s="1151">
        <v>150000</v>
      </c>
      <c r="O208" s="1105" t="s">
        <v>604</v>
      </c>
      <c r="P208" s="1110" t="s">
        <v>97</v>
      </c>
      <c r="Q208" s="1161">
        <v>4</v>
      </c>
      <c r="R208" s="1161" t="s">
        <v>606</v>
      </c>
      <c r="S208" s="1110"/>
      <c r="T208" s="1235"/>
      <c r="U208" s="1235"/>
      <c r="V208" s="1236"/>
      <c r="W208" s="1236"/>
      <c r="X208" s="921"/>
      <c r="Y208" s="917" t="s">
        <v>609</v>
      </c>
      <c r="Z208" s="1139">
        <f>N208*Q208</f>
        <v>600000</v>
      </c>
    </row>
    <row r="209" spans="1:26" ht="15.75" customHeight="1">
      <c r="A209" s="616"/>
      <c r="B209" s="2018"/>
      <c r="C209" s="2019"/>
      <c r="D209" s="467"/>
      <c r="E209" s="75"/>
      <c r="F209" s="1226"/>
      <c r="G209" s="1227"/>
      <c r="H209" s="1228"/>
      <c r="I209" s="1229"/>
      <c r="J209" s="1230"/>
      <c r="K209" s="1238"/>
      <c r="L209" s="1273"/>
      <c r="M209" s="1237" t="s">
        <v>618</v>
      </c>
      <c r="N209" s="1151">
        <v>1000</v>
      </c>
      <c r="O209" s="1105" t="s">
        <v>604</v>
      </c>
      <c r="P209" s="1110" t="s">
        <v>97</v>
      </c>
      <c r="Q209" s="1161">
        <v>100</v>
      </c>
      <c r="R209" s="1161" t="s">
        <v>605</v>
      </c>
      <c r="S209" s="1110">
        <v>4</v>
      </c>
      <c r="T209" s="1235" t="s">
        <v>606</v>
      </c>
      <c r="U209" s="1235"/>
      <c r="V209" s="1236"/>
      <c r="W209" s="1236"/>
      <c r="X209" s="921"/>
      <c r="Y209" s="917" t="s">
        <v>609</v>
      </c>
      <c r="Z209" s="1139">
        <f>N209*Q209*S209</f>
        <v>400000</v>
      </c>
    </row>
    <row r="210" spans="1:26" ht="15.75" customHeight="1">
      <c r="A210" s="616"/>
      <c r="B210" s="2018"/>
      <c r="C210" s="2019"/>
      <c r="D210" s="467"/>
      <c r="E210" s="75"/>
      <c r="F210" s="1226"/>
      <c r="G210" s="1227"/>
      <c r="H210" s="1228"/>
      <c r="I210" s="1229"/>
      <c r="J210" s="1230"/>
      <c r="K210" s="1238"/>
      <c r="L210" s="1273"/>
      <c r="M210" s="1237" t="s">
        <v>619</v>
      </c>
      <c r="N210" s="1151">
        <v>50000</v>
      </c>
      <c r="O210" s="1105" t="s">
        <v>604</v>
      </c>
      <c r="P210" s="1110" t="s">
        <v>97</v>
      </c>
      <c r="Q210" s="1161">
        <v>4</v>
      </c>
      <c r="R210" s="1161" t="s">
        <v>606</v>
      </c>
      <c r="S210" s="1110"/>
      <c r="T210" s="1235"/>
      <c r="U210" s="1235"/>
      <c r="V210" s="1236"/>
      <c r="W210" s="1236"/>
      <c r="X210" s="921"/>
      <c r="Y210" s="917" t="s">
        <v>609</v>
      </c>
      <c r="Z210" s="1139">
        <f>N210*Q210</f>
        <v>200000</v>
      </c>
    </row>
    <row r="211" spans="1:26" ht="15.75" customHeight="1">
      <c r="A211" s="616"/>
      <c r="B211" s="2018"/>
      <c r="C211" s="2019"/>
      <c r="D211" s="467"/>
      <c r="E211" s="75"/>
      <c r="F211" s="1243"/>
      <c r="G211" s="1848"/>
      <c r="H211" s="1245"/>
      <c r="I211" s="1849"/>
      <c r="J211" s="1247"/>
      <c r="K211" s="1850"/>
      <c r="L211" s="1851" t="s">
        <v>135</v>
      </c>
      <c r="M211" s="1249" t="s">
        <v>622</v>
      </c>
      <c r="N211" s="1157">
        <v>200000</v>
      </c>
      <c r="O211" s="580" t="s">
        <v>604</v>
      </c>
      <c r="P211" s="1158" t="s">
        <v>97</v>
      </c>
      <c r="Q211" s="1250">
        <v>4</v>
      </c>
      <c r="R211" s="1250" t="s">
        <v>606</v>
      </c>
      <c r="S211" s="1158"/>
      <c r="T211" s="1251"/>
      <c r="U211" s="1251"/>
      <c r="V211" s="1252"/>
      <c r="W211" s="1252"/>
      <c r="X211" s="945"/>
      <c r="Y211" s="941" t="s">
        <v>609</v>
      </c>
      <c r="Z211" s="1140">
        <f>N211*Q211</f>
        <v>800000</v>
      </c>
    </row>
    <row r="212" spans="1:26" ht="15.75" customHeight="1">
      <c r="A212" s="616"/>
      <c r="B212" s="2018"/>
      <c r="C212" s="2019"/>
      <c r="D212" s="467"/>
      <c r="E212" s="75"/>
      <c r="F212" s="577" t="s">
        <v>623</v>
      </c>
      <c r="G212" s="1852">
        <v>1490</v>
      </c>
      <c r="H212" s="1254">
        <f>Z212/1000</f>
        <v>1490</v>
      </c>
      <c r="I212" s="1853">
        <f>(H212-G212)</f>
        <v>0</v>
      </c>
      <c r="J212" s="1255">
        <v>0</v>
      </c>
      <c r="K212" s="1854"/>
      <c r="L212" s="1282"/>
      <c r="M212" s="563"/>
      <c r="N212" s="709"/>
      <c r="O212" s="1208"/>
      <c r="P212" s="1206"/>
      <c r="Q212" s="1209"/>
      <c r="R212" s="1209"/>
      <c r="S212" s="1206"/>
      <c r="T212" s="212"/>
      <c r="U212" s="212"/>
      <c r="V212" s="214"/>
      <c r="W212" s="214"/>
      <c r="X212" s="214"/>
      <c r="Y212" s="1208"/>
      <c r="Z212" s="1586">
        <f>SUM(Z213:Z217)</f>
        <v>1490000</v>
      </c>
    </row>
    <row r="213" spans="1:26" ht="15.75" customHeight="1">
      <c r="A213" s="616"/>
      <c r="B213" s="2018"/>
      <c r="C213" s="2019"/>
      <c r="D213" s="467"/>
      <c r="E213" s="75"/>
      <c r="F213" s="577"/>
      <c r="G213" s="1852"/>
      <c r="H213" s="1257"/>
      <c r="I213" s="1258"/>
      <c r="J213" s="1255"/>
      <c r="K213" s="1854"/>
      <c r="L213" s="1282"/>
      <c r="M213" s="563" t="s">
        <v>624</v>
      </c>
      <c r="N213" s="709">
        <v>60000</v>
      </c>
      <c r="O213" s="1208" t="s">
        <v>604</v>
      </c>
      <c r="P213" s="1206" t="s">
        <v>97</v>
      </c>
      <c r="Q213" s="1209">
        <v>4</v>
      </c>
      <c r="R213" s="1209" t="s">
        <v>617</v>
      </c>
      <c r="S213" s="1206"/>
      <c r="T213" s="212"/>
      <c r="U213" s="212"/>
      <c r="V213" s="214"/>
      <c r="W213" s="214"/>
      <c r="X213" s="214"/>
      <c r="Y213" s="1208" t="s">
        <v>609</v>
      </c>
      <c r="Z213" s="840">
        <f>N213*Q213</f>
        <v>240000</v>
      </c>
    </row>
    <row r="214" spans="1:26" ht="15.75" customHeight="1">
      <c r="A214" s="616"/>
      <c r="B214" s="2018"/>
      <c r="C214" s="2019"/>
      <c r="D214" s="467"/>
      <c r="E214" s="75"/>
      <c r="F214" s="577"/>
      <c r="G214" s="1852"/>
      <c r="H214" s="1257"/>
      <c r="I214" s="1258"/>
      <c r="J214" s="1255"/>
      <c r="K214" s="1854"/>
      <c r="L214" s="1282"/>
      <c r="M214" s="563" t="s">
        <v>625</v>
      </c>
      <c r="N214" s="709">
        <v>500000</v>
      </c>
      <c r="O214" s="1208" t="s">
        <v>604</v>
      </c>
      <c r="P214" s="1206" t="s">
        <v>97</v>
      </c>
      <c r="Q214" s="1209">
        <v>1</v>
      </c>
      <c r="R214" s="1209" t="s">
        <v>606</v>
      </c>
      <c r="S214" s="1206"/>
      <c r="T214" s="212"/>
      <c r="U214" s="212"/>
      <c r="V214" s="214"/>
      <c r="W214" s="214"/>
      <c r="X214" s="214"/>
      <c r="Y214" s="1208" t="s">
        <v>609</v>
      </c>
      <c r="Z214" s="840">
        <f>N214*Q214</f>
        <v>500000</v>
      </c>
    </row>
    <row r="215" spans="1:26" ht="15.75" customHeight="1">
      <c r="A215" s="616"/>
      <c r="B215" s="2018"/>
      <c r="C215" s="2019"/>
      <c r="D215" s="467"/>
      <c r="E215" s="75"/>
      <c r="F215" s="577"/>
      <c r="G215" s="1852"/>
      <c r="H215" s="1257"/>
      <c r="I215" s="1258"/>
      <c r="J215" s="1255"/>
      <c r="K215" s="1854"/>
      <c r="L215" s="1282"/>
      <c r="M215" s="563" t="s">
        <v>626</v>
      </c>
      <c r="N215" s="709">
        <v>7000</v>
      </c>
      <c r="O215" s="1208" t="s">
        <v>604</v>
      </c>
      <c r="P215" s="1206" t="s">
        <v>97</v>
      </c>
      <c r="Q215" s="1209">
        <v>50</v>
      </c>
      <c r="R215" s="1209" t="s">
        <v>605</v>
      </c>
      <c r="S215" s="1206"/>
      <c r="T215" s="212"/>
      <c r="U215" s="212"/>
      <c r="V215" s="214"/>
      <c r="W215" s="214"/>
      <c r="X215" s="214"/>
      <c r="Y215" s="1855" t="s">
        <v>627</v>
      </c>
      <c r="Z215" s="840">
        <f>N215*Q215</f>
        <v>350000</v>
      </c>
    </row>
    <row r="216" spans="1:26" ht="15.75" customHeight="1">
      <c r="A216" s="616"/>
      <c r="B216" s="2018"/>
      <c r="C216" s="2019"/>
      <c r="D216" s="467"/>
      <c r="E216" s="75"/>
      <c r="F216" s="577"/>
      <c r="G216" s="1852"/>
      <c r="H216" s="1257"/>
      <c r="I216" s="1258"/>
      <c r="J216" s="1255"/>
      <c r="K216" s="1854"/>
      <c r="L216" s="1282"/>
      <c r="M216" s="563" t="s">
        <v>628</v>
      </c>
      <c r="N216" s="709">
        <v>200000</v>
      </c>
      <c r="O216" s="1208" t="s">
        <v>604</v>
      </c>
      <c r="P216" s="1206" t="s">
        <v>97</v>
      </c>
      <c r="Q216" s="1209">
        <v>1</v>
      </c>
      <c r="R216" s="1209" t="s">
        <v>606</v>
      </c>
      <c r="S216" s="1206"/>
      <c r="T216" s="212"/>
      <c r="U216" s="212"/>
      <c r="V216" s="214"/>
      <c r="W216" s="214"/>
      <c r="X216" s="214"/>
      <c r="Y216" s="1208" t="s">
        <v>609</v>
      </c>
      <c r="Z216" s="840">
        <f>N216*Q216</f>
        <v>200000</v>
      </c>
    </row>
    <row r="217" spans="1:26" ht="15.75" customHeight="1">
      <c r="A217" s="616"/>
      <c r="B217" s="2018"/>
      <c r="C217" s="2019"/>
      <c r="D217" s="467"/>
      <c r="E217" s="75"/>
      <c r="F217" s="577"/>
      <c r="G217" s="1852"/>
      <c r="H217" s="1257"/>
      <c r="I217" s="1262"/>
      <c r="J217" s="1263"/>
      <c r="K217" s="1854"/>
      <c r="L217" s="1282"/>
      <c r="M217" s="563" t="s">
        <v>629</v>
      </c>
      <c r="N217" s="709">
        <v>200000</v>
      </c>
      <c r="O217" s="1208" t="s">
        <v>630</v>
      </c>
      <c r="P217" s="1206" t="s">
        <v>97</v>
      </c>
      <c r="Q217" s="1209">
        <v>1</v>
      </c>
      <c r="R217" s="1209" t="s">
        <v>631</v>
      </c>
      <c r="S217" s="1206"/>
      <c r="T217" s="212"/>
      <c r="U217" s="212"/>
      <c r="V217" s="214"/>
      <c r="W217" s="214"/>
      <c r="X217" s="214"/>
      <c r="Y217" s="1855" t="s">
        <v>632</v>
      </c>
      <c r="Z217" s="840">
        <f>N217*Q217</f>
        <v>200000</v>
      </c>
    </row>
    <row r="218" spans="1:26" ht="15.75" customHeight="1">
      <c r="A218" s="616"/>
      <c r="B218" s="2018"/>
      <c r="C218" s="2019"/>
      <c r="D218" s="467"/>
      <c r="E218" s="720"/>
      <c r="F218" s="470" t="s">
        <v>633</v>
      </c>
      <c r="G218" s="1856">
        <v>88000</v>
      </c>
      <c r="H218" s="1856">
        <f>Z218/1000</f>
        <v>88000</v>
      </c>
      <c r="I218" s="1853">
        <f>(H218-G218)</f>
        <v>0</v>
      </c>
      <c r="J218" s="1255">
        <f>(H218/G218*100)-100</f>
        <v>0</v>
      </c>
      <c r="K218" s="1585"/>
      <c r="L218" s="275"/>
      <c r="M218" s="1857"/>
      <c r="N218" s="215"/>
      <c r="O218" s="216"/>
      <c r="P218" s="60"/>
      <c r="Q218" s="217"/>
      <c r="R218" s="217"/>
      <c r="S218" s="60"/>
      <c r="T218" s="219"/>
      <c r="U218" s="218"/>
      <c r="V218" s="220"/>
      <c r="W218" s="220"/>
      <c r="X218" s="220"/>
      <c r="Y218" s="216"/>
      <c r="Z218" s="1586">
        <f>SUM(Z219:Z220)</f>
        <v>88000000</v>
      </c>
    </row>
    <row r="219" spans="1:26" ht="15.75" customHeight="1">
      <c r="A219" s="616"/>
      <c r="B219" s="2018"/>
      <c r="C219" s="2019"/>
      <c r="D219" s="467"/>
      <c r="E219" s="718"/>
      <c r="F219" s="577"/>
      <c r="G219" s="1254"/>
      <c r="H219" s="1254"/>
      <c r="I219" s="1853"/>
      <c r="J219" s="1255"/>
      <c r="K219" s="789"/>
      <c r="L219" s="772"/>
      <c r="M219" s="280" t="s">
        <v>634</v>
      </c>
      <c r="N219" s="709">
        <v>670000</v>
      </c>
      <c r="O219" s="1208" t="s">
        <v>630</v>
      </c>
      <c r="P219" s="1206" t="s">
        <v>635</v>
      </c>
      <c r="Q219" s="1209">
        <v>50</v>
      </c>
      <c r="R219" s="1209" t="s">
        <v>636</v>
      </c>
      <c r="S219" s="1206" t="s">
        <v>97</v>
      </c>
      <c r="T219" s="213">
        <v>2</v>
      </c>
      <c r="U219" s="212" t="s">
        <v>631</v>
      </c>
      <c r="V219" s="214"/>
      <c r="W219" s="214"/>
      <c r="X219" s="214"/>
      <c r="Y219" s="1208" t="s">
        <v>632</v>
      </c>
      <c r="Z219" s="840">
        <v>67000000</v>
      </c>
    </row>
    <row r="220" spans="1:26" ht="15.75" customHeight="1">
      <c r="A220" s="616"/>
      <c r="B220" s="2018"/>
      <c r="C220" s="152"/>
      <c r="D220" s="467"/>
      <c r="E220" s="1610"/>
      <c r="F220" s="1259"/>
      <c r="G220" s="1858"/>
      <c r="H220" s="1858"/>
      <c r="I220" s="1859"/>
      <c r="J220" s="1263"/>
      <c r="K220" s="302"/>
      <c r="L220" s="1106"/>
      <c r="M220" s="1769" t="s">
        <v>637</v>
      </c>
      <c r="N220" s="710">
        <v>525000</v>
      </c>
      <c r="O220" s="221" t="s">
        <v>630</v>
      </c>
      <c r="P220" s="59" t="s">
        <v>97</v>
      </c>
      <c r="Q220" s="711">
        <v>40</v>
      </c>
      <c r="R220" s="711" t="s">
        <v>636</v>
      </c>
      <c r="S220" s="59"/>
      <c r="T220" s="222"/>
      <c r="U220" s="222"/>
      <c r="V220" s="224"/>
      <c r="W220" s="224"/>
      <c r="X220" s="224"/>
      <c r="Y220" s="1860" t="s">
        <v>632</v>
      </c>
      <c r="Z220" s="841">
        <v>21000000</v>
      </c>
    </row>
    <row r="221" spans="1:26" ht="15.75" customHeight="1">
      <c r="A221" s="616"/>
      <c r="B221" s="2018"/>
      <c r="C221" s="2019"/>
      <c r="D221" s="2022"/>
      <c r="E221" s="718" t="s">
        <v>638</v>
      </c>
      <c r="F221" s="877" t="s">
        <v>639</v>
      </c>
      <c r="G221" s="904">
        <v>3610</v>
      </c>
      <c r="H221" s="904">
        <f>Z221/1000</f>
        <v>3610</v>
      </c>
      <c r="I221" s="949">
        <f>(H221-G221)</f>
        <v>0</v>
      </c>
      <c r="J221" s="913">
        <f>(H221/G221*100)-100</f>
        <v>0</v>
      </c>
      <c r="K221" s="903"/>
      <c r="L221" s="910"/>
      <c r="M221" s="1609"/>
      <c r="N221" s="888"/>
      <c r="O221" s="881"/>
      <c r="P221" s="884"/>
      <c r="Q221" s="883"/>
      <c r="R221" s="883"/>
      <c r="S221" s="884"/>
      <c r="T221" s="909"/>
      <c r="U221" s="885"/>
      <c r="V221" s="883"/>
      <c r="W221" s="929"/>
      <c r="X221" s="886"/>
      <c r="Y221" s="881"/>
      <c r="Z221" s="1186">
        <f>SUM(Z223:Z230)</f>
        <v>3610000</v>
      </c>
    </row>
    <row r="222" spans="1:26" ht="15.75" customHeight="1">
      <c r="A222" s="616"/>
      <c r="B222" s="2018"/>
      <c r="C222" s="2019"/>
      <c r="D222" s="2022"/>
      <c r="E222" s="718"/>
      <c r="F222" s="877"/>
      <c r="G222" s="904"/>
      <c r="H222" s="927"/>
      <c r="I222" s="925"/>
      <c r="J222" s="879"/>
      <c r="K222" s="903"/>
      <c r="L222" s="880"/>
      <c r="M222" s="928" t="s">
        <v>640</v>
      </c>
      <c r="N222" s="888"/>
      <c r="O222" s="881"/>
      <c r="P222" s="884"/>
      <c r="Q222" s="883"/>
      <c r="R222" s="883"/>
      <c r="S222" s="884"/>
      <c r="T222" s="909"/>
      <c r="U222" s="885"/>
      <c r="V222" s="883"/>
      <c r="W222" s="929"/>
      <c r="X222" s="886"/>
      <c r="Y222" s="881"/>
      <c r="Z222" s="1590"/>
    </row>
    <row r="223" spans="1:26" ht="15.75" customHeight="1">
      <c r="A223" s="616"/>
      <c r="B223" s="2018"/>
      <c r="C223" s="2019"/>
      <c r="D223" s="2022"/>
      <c r="F223" s="877"/>
      <c r="G223" s="889"/>
      <c r="H223" s="904"/>
      <c r="I223" s="905"/>
      <c r="J223" s="879"/>
      <c r="K223" s="891"/>
      <c r="L223" s="880"/>
      <c r="M223" s="906" t="s">
        <v>641</v>
      </c>
      <c r="N223" s="888">
        <v>700</v>
      </c>
      <c r="O223" s="881" t="s">
        <v>630</v>
      </c>
      <c r="P223" s="884" t="s">
        <v>97</v>
      </c>
      <c r="Q223" s="883">
        <v>300</v>
      </c>
      <c r="R223" s="883" t="s">
        <v>642</v>
      </c>
      <c r="S223" s="884"/>
      <c r="T223" s="909"/>
      <c r="U223" s="885"/>
      <c r="V223" s="883"/>
      <c r="W223" s="929"/>
      <c r="X223" s="886"/>
      <c r="Y223" s="881" t="s">
        <v>643</v>
      </c>
      <c r="Z223" s="1591">
        <f>N223*Q223</f>
        <v>210000</v>
      </c>
    </row>
    <row r="224" spans="1:26" ht="15.75" customHeight="1">
      <c r="A224" s="616"/>
      <c r="B224" s="2018"/>
      <c r="C224" s="2019"/>
      <c r="D224" s="2022"/>
      <c r="F224" s="877"/>
      <c r="G224" s="889"/>
      <c r="H224" s="904"/>
      <c r="I224" s="905"/>
      <c r="J224" s="879"/>
      <c r="K224" s="891"/>
      <c r="L224" s="880"/>
      <c r="M224" s="906" t="s">
        <v>644</v>
      </c>
      <c r="N224" s="888">
        <v>1000</v>
      </c>
      <c r="O224" s="881" t="s">
        <v>630</v>
      </c>
      <c r="P224" s="884" t="s">
        <v>97</v>
      </c>
      <c r="Q224" s="883">
        <v>300</v>
      </c>
      <c r="R224" s="883" t="s">
        <v>645</v>
      </c>
      <c r="S224" s="884"/>
      <c r="T224" s="909"/>
      <c r="U224" s="885"/>
      <c r="V224" s="883"/>
      <c r="W224" s="929"/>
      <c r="X224" s="886"/>
      <c r="Y224" s="881" t="s">
        <v>643</v>
      </c>
      <c r="Z224" s="1591">
        <f>N224*Q224</f>
        <v>300000</v>
      </c>
    </row>
    <row r="225" spans="1:27" ht="15.75" customHeight="1">
      <c r="A225" s="616"/>
      <c r="B225" s="2018"/>
      <c r="C225" s="2019"/>
      <c r="D225" s="2022"/>
      <c r="F225" s="877"/>
      <c r="G225" s="889"/>
      <c r="H225" s="904"/>
      <c r="I225" s="905"/>
      <c r="J225" s="879"/>
      <c r="K225" s="891"/>
      <c r="L225" s="880"/>
      <c r="M225" s="906" t="s">
        <v>646</v>
      </c>
      <c r="N225" s="888">
        <v>10000</v>
      </c>
      <c r="O225" s="881" t="s">
        <v>630</v>
      </c>
      <c r="P225" s="884" t="s">
        <v>97</v>
      </c>
      <c r="Q225" s="883">
        <v>40</v>
      </c>
      <c r="R225" s="883" t="s">
        <v>642</v>
      </c>
      <c r="S225" s="884"/>
      <c r="T225" s="909"/>
      <c r="U225" s="885"/>
      <c r="V225" s="886"/>
      <c r="W225" s="886"/>
      <c r="X225" s="886"/>
      <c r="Y225" s="881" t="s">
        <v>643</v>
      </c>
      <c r="Z225" s="1047">
        <f>N225*Q225</f>
        <v>400000</v>
      </c>
    </row>
    <row r="226" spans="1:27" ht="15.75" customHeight="1">
      <c r="A226" s="616"/>
      <c r="B226" s="2018"/>
      <c r="C226" s="2019"/>
      <c r="D226" s="467"/>
      <c r="F226" s="877"/>
      <c r="G226" s="889"/>
      <c r="H226" s="878"/>
      <c r="I226" s="890"/>
      <c r="J226" s="879"/>
      <c r="K226" s="891"/>
      <c r="L226" s="880"/>
      <c r="M226" s="906" t="s">
        <v>647</v>
      </c>
      <c r="N226" s="1861">
        <v>2200000</v>
      </c>
      <c r="O226" s="881" t="s">
        <v>630</v>
      </c>
      <c r="P226" s="884" t="s">
        <v>97</v>
      </c>
      <c r="Q226" s="883">
        <v>1</v>
      </c>
      <c r="R226" s="883" t="s">
        <v>631</v>
      </c>
      <c r="S226" s="884"/>
      <c r="T226" s="909"/>
      <c r="U226" s="885"/>
      <c r="V226" s="886"/>
      <c r="W226" s="886"/>
      <c r="X226" s="886"/>
      <c r="Y226" s="881" t="s">
        <v>643</v>
      </c>
      <c r="Z226" s="1047">
        <f>N226*Q226</f>
        <v>2200000</v>
      </c>
    </row>
    <row r="227" spans="1:27">
      <c r="A227" s="616"/>
      <c r="B227" s="2018"/>
      <c r="C227" s="2019"/>
      <c r="D227" s="467"/>
      <c r="F227" s="877"/>
      <c r="G227" s="889"/>
      <c r="H227" s="878"/>
      <c r="I227" s="890"/>
      <c r="J227" s="879"/>
      <c r="K227" s="891"/>
      <c r="L227" s="880"/>
      <c r="M227" s="930" t="s">
        <v>648</v>
      </c>
      <c r="N227" s="888"/>
      <c r="O227" s="881"/>
      <c r="P227" s="884"/>
      <c r="Q227" s="883"/>
      <c r="R227" s="883"/>
      <c r="S227" s="884"/>
      <c r="T227" s="909"/>
      <c r="U227" s="885"/>
      <c r="V227" s="886"/>
      <c r="W227" s="886"/>
      <c r="X227" s="886"/>
      <c r="Y227" s="881"/>
      <c r="Z227" s="1047"/>
    </row>
    <row r="228" spans="1:27">
      <c r="A228" s="616"/>
      <c r="B228" s="2018"/>
      <c r="C228" s="2019"/>
      <c r="D228" s="467"/>
      <c r="F228" s="877"/>
      <c r="G228" s="889"/>
      <c r="H228" s="878"/>
      <c r="I228" s="890"/>
      <c r="J228" s="879"/>
      <c r="K228" s="891"/>
      <c r="L228" s="880"/>
      <c r="M228" s="930" t="s">
        <v>649</v>
      </c>
      <c r="N228" s="888">
        <v>20000</v>
      </c>
      <c r="O228" s="881" t="s">
        <v>630</v>
      </c>
      <c r="P228" s="884" t="s">
        <v>97</v>
      </c>
      <c r="Q228" s="883">
        <v>5</v>
      </c>
      <c r="R228" s="883" t="s">
        <v>636</v>
      </c>
      <c r="S228" s="884" t="s">
        <v>97</v>
      </c>
      <c r="T228" s="909">
        <v>2</v>
      </c>
      <c r="U228" s="885" t="s">
        <v>631</v>
      </c>
      <c r="V228" s="931"/>
      <c r="W228" s="931"/>
      <c r="X228" s="931"/>
      <c r="Y228" s="1275" t="s">
        <v>632</v>
      </c>
      <c r="Z228" s="1047">
        <f>N228*Q228*T228</f>
        <v>200000</v>
      </c>
    </row>
    <row r="229" spans="1:27" ht="13.5" customHeight="1">
      <c r="A229" s="616"/>
      <c r="B229" s="2018"/>
      <c r="C229" s="2019"/>
      <c r="D229" s="467"/>
      <c r="F229" s="877"/>
      <c r="G229" s="889"/>
      <c r="H229" s="878"/>
      <c r="I229" s="890"/>
      <c r="J229" s="879"/>
      <c r="K229" s="891"/>
      <c r="L229" s="880"/>
      <c r="M229" s="930" t="s">
        <v>650</v>
      </c>
      <c r="N229" s="888">
        <v>100000</v>
      </c>
      <c r="O229" s="881" t="s">
        <v>630</v>
      </c>
      <c r="P229" s="884" t="s">
        <v>97</v>
      </c>
      <c r="Q229" s="883">
        <v>2</v>
      </c>
      <c r="R229" s="883" t="s">
        <v>631</v>
      </c>
      <c r="S229" s="884"/>
      <c r="T229" s="909"/>
      <c r="U229" s="885"/>
      <c r="V229" s="931"/>
      <c r="W229" s="931"/>
      <c r="X229" s="931"/>
      <c r="Y229" s="1275" t="s">
        <v>632</v>
      </c>
      <c r="Z229" s="1047">
        <f>N229*Q229</f>
        <v>200000</v>
      </c>
    </row>
    <row r="230" spans="1:27">
      <c r="A230" s="763"/>
      <c r="B230" s="2020"/>
      <c r="C230" s="152"/>
      <c r="D230" s="517"/>
      <c r="E230" s="565"/>
      <c r="F230" s="2210"/>
      <c r="G230" s="892"/>
      <c r="H230" s="893"/>
      <c r="I230" s="894"/>
      <c r="J230" s="895"/>
      <c r="K230" s="907"/>
      <c r="L230" s="896"/>
      <c r="M230" s="1276" t="s">
        <v>651</v>
      </c>
      <c r="N230" s="897">
        <v>100000</v>
      </c>
      <c r="O230" s="898" t="s">
        <v>630</v>
      </c>
      <c r="P230" s="899" t="s">
        <v>97</v>
      </c>
      <c r="Q230" s="900">
        <v>1</v>
      </c>
      <c r="R230" s="900" t="s">
        <v>631</v>
      </c>
      <c r="S230" s="899"/>
      <c r="T230" s="932"/>
      <c r="U230" s="901"/>
      <c r="V230" s="933"/>
      <c r="W230" s="933"/>
      <c r="X230" s="933"/>
      <c r="Y230" s="1277" t="s">
        <v>632</v>
      </c>
      <c r="Z230" s="1051">
        <f>N230*Q230</f>
        <v>100000</v>
      </c>
    </row>
    <row r="231" spans="1:27" ht="15.75" customHeight="1">
      <c r="A231" s="1972"/>
      <c r="B231" s="70"/>
      <c r="C231" s="1948"/>
      <c r="D231" s="441"/>
      <c r="E231" s="1634"/>
      <c r="F231" s="470" t="s">
        <v>652</v>
      </c>
      <c r="G231" s="1856">
        <v>0</v>
      </c>
      <c r="H231" s="1856">
        <v>0</v>
      </c>
      <c r="I231" s="1879">
        <f>(H231-G231)</f>
        <v>0</v>
      </c>
      <c r="J231" s="1765">
        <v>0</v>
      </c>
      <c r="K231" s="2251"/>
      <c r="L231" s="275"/>
      <c r="M231" s="1880" t="s">
        <v>653</v>
      </c>
      <c r="N231" s="215"/>
      <c r="O231" s="216"/>
      <c r="P231" s="60"/>
      <c r="Q231" s="217"/>
      <c r="R231" s="217"/>
      <c r="S231" s="60"/>
      <c r="T231" s="219"/>
      <c r="U231" s="218"/>
      <c r="V231" s="2252"/>
      <c r="W231" s="2252"/>
      <c r="X231" s="2252"/>
      <c r="Y231" s="216"/>
      <c r="Z231" s="1185">
        <f>SUM(Z232:Z232)</f>
        <v>0</v>
      </c>
    </row>
    <row r="232" spans="1:27" ht="15.75" customHeight="1">
      <c r="A232" s="624"/>
      <c r="B232" s="2018"/>
      <c r="C232" s="154"/>
      <c r="D232" s="2293"/>
      <c r="E232" s="825"/>
      <c r="F232" s="1259" t="s">
        <v>654</v>
      </c>
      <c r="G232" s="1858"/>
      <c r="H232" s="1858"/>
      <c r="I232" s="2099"/>
      <c r="J232" s="1263"/>
      <c r="K232" s="2100"/>
      <c r="L232" s="1106"/>
      <c r="M232" s="1769"/>
      <c r="N232" s="710"/>
      <c r="O232" s="221"/>
      <c r="P232" s="59"/>
      <c r="Q232" s="711"/>
      <c r="R232" s="711"/>
      <c r="S232" s="59"/>
      <c r="T232" s="222"/>
      <c r="U232" s="222"/>
      <c r="V232" s="224"/>
      <c r="W232" s="224"/>
      <c r="X232" s="224"/>
      <c r="Y232" s="221"/>
      <c r="Z232" s="841"/>
    </row>
    <row r="233" spans="1:27">
      <c r="A233" s="616"/>
      <c r="B233" s="2018"/>
      <c r="C233" s="2019"/>
      <c r="D233" s="467"/>
      <c r="F233" s="577" t="s">
        <v>655</v>
      </c>
      <c r="G233" s="1254">
        <v>0</v>
      </c>
      <c r="H233" s="1254">
        <v>0</v>
      </c>
      <c r="I233" s="1584">
        <f>(H233-G233)</f>
        <v>0</v>
      </c>
      <c r="J233" s="1230">
        <v>0</v>
      </c>
      <c r="K233" s="1854"/>
      <c r="L233" s="770"/>
      <c r="M233" s="503" t="s">
        <v>653</v>
      </c>
      <c r="N233" s="709"/>
      <c r="O233" s="1208"/>
      <c r="P233" s="1206"/>
      <c r="Q233" s="1209"/>
      <c r="R233" s="1209"/>
      <c r="S233" s="1206"/>
      <c r="T233" s="213"/>
      <c r="U233" s="212"/>
      <c r="V233" s="214"/>
      <c r="W233" s="214"/>
      <c r="X233" s="214"/>
      <c r="Y233" s="1208"/>
      <c r="Z233" s="1183">
        <v>0</v>
      </c>
    </row>
    <row r="234" spans="1:27" ht="18" customHeight="1">
      <c r="A234" s="616"/>
      <c r="B234" s="2018"/>
      <c r="C234" s="152"/>
      <c r="D234" s="467"/>
      <c r="E234" s="565"/>
      <c r="F234" s="1259" t="s">
        <v>656</v>
      </c>
      <c r="G234" s="1858"/>
      <c r="H234" s="1858"/>
      <c r="I234" s="1859"/>
      <c r="J234" s="1263"/>
      <c r="K234" s="1866"/>
      <c r="L234" s="970" t="s">
        <v>657</v>
      </c>
      <c r="M234" s="1249"/>
      <c r="N234" s="303"/>
      <c r="O234" s="303"/>
      <c r="P234" s="303"/>
      <c r="Q234" s="303"/>
      <c r="R234" s="303"/>
      <c r="S234" s="303"/>
      <c r="T234" s="303"/>
      <c r="U234" s="303"/>
      <c r="V234" s="303"/>
      <c r="W234" s="303"/>
      <c r="X234" s="303"/>
      <c r="Y234" s="303"/>
      <c r="Z234" s="2027"/>
    </row>
    <row r="235" spans="1:27" s="2017" customFormat="1">
      <c r="A235" s="1195"/>
      <c r="B235" s="1703"/>
      <c r="C235" s="2005"/>
      <c r="D235" s="1580"/>
      <c r="E235" s="2009"/>
      <c r="F235" s="470" t="s">
        <v>398</v>
      </c>
      <c r="G235" s="2010">
        <v>3470</v>
      </c>
      <c r="H235" s="1856">
        <f>Z235/1000</f>
        <v>1920</v>
      </c>
      <c r="I235" s="1649">
        <f>(H235-G235)</f>
        <v>-1550</v>
      </c>
      <c r="J235" s="1650">
        <v>55.33</v>
      </c>
      <c r="K235" s="1864"/>
      <c r="L235" s="1865"/>
      <c r="M235" s="1880"/>
      <c r="N235" s="215"/>
      <c r="O235" s="216"/>
      <c r="P235" s="60"/>
      <c r="Q235" s="217"/>
      <c r="R235" s="217"/>
      <c r="S235" s="60"/>
      <c r="T235" s="219"/>
      <c r="U235" s="218"/>
      <c r="V235" s="220"/>
      <c r="W235" s="220"/>
      <c r="X235" s="220"/>
      <c r="Y235" s="216"/>
      <c r="Z235" s="1185">
        <f>SUM(Z237:Z246)</f>
        <v>1920000</v>
      </c>
      <c r="AA235" s="1"/>
    </row>
    <row r="236" spans="1:27" s="2017" customFormat="1">
      <c r="A236" s="1141"/>
      <c r="B236" s="1703"/>
      <c r="C236" s="911"/>
      <c r="D236" s="1142"/>
      <c r="E236" s="1143"/>
      <c r="F236" s="577"/>
      <c r="G236" s="1867"/>
      <c r="H236" s="1254"/>
      <c r="I236" s="1853"/>
      <c r="J236" s="1255"/>
      <c r="K236" s="1854"/>
      <c r="L236" s="770" t="s">
        <v>135</v>
      </c>
      <c r="M236" s="563" t="s">
        <v>956</v>
      </c>
      <c r="N236" s="709"/>
      <c r="O236" s="1208"/>
      <c r="P236" s="1206"/>
      <c r="Q236" s="1209"/>
      <c r="R236" s="1209"/>
      <c r="S236" s="1206"/>
      <c r="T236" s="213"/>
      <c r="U236" s="212"/>
      <c r="V236" s="214"/>
      <c r="W236" s="214"/>
      <c r="X236" s="214"/>
      <c r="Y236" s="1208"/>
      <c r="Z236" s="1868"/>
      <c r="AA236" s="1"/>
    </row>
    <row r="237" spans="1:27" s="2017" customFormat="1">
      <c r="A237" s="1141"/>
      <c r="B237" s="1703"/>
      <c r="C237" s="911"/>
      <c r="D237" s="1142"/>
      <c r="E237" s="1143"/>
      <c r="F237" s="577"/>
      <c r="G237" s="1867"/>
      <c r="H237" s="1254"/>
      <c r="I237" s="1853"/>
      <c r="J237" s="1255"/>
      <c r="K237" s="1854"/>
      <c r="L237" s="770"/>
      <c r="M237" s="563" t="s">
        <v>949</v>
      </c>
      <c r="N237" s="709">
        <v>60000</v>
      </c>
      <c r="O237" s="1208" t="s">
        <v>899</v>
      </c>
      <c r="P237" s="1206" t="s">
        <v>901</v>
      </c>
      <c r="Q237" s="1209">
        <v>3</v>
      </c>
      <c r="R237" s="1209" t="s">
        <v>950</v>
      </c>
      <c r="S237" s="1206" t="s">
        <v>901</v>
      </c>
      <c r="T237" s="213">
        <v>1</v>
      </c>
      <c r="U237" s="212" t="s">
        <v>902</v>
      </c>
      <c r="V237" s="214"/>
      <c r="W237" s="214"/>
      <c r="X237" s="214"/>
      <c r="Y237" s="1855" t="s">
        <v>909</v>
      </c>
      <c r="Z237" s="840">
        <f>N237*Q237*T237</f>
        <v>180000</v>
      </c>
      <c r="AA237" s="1" t="s">
        <v>957</v>
      </c>
    </row>
    <row r="238" spans="1:27" s="2017" customFormat="1">
      <c r="A238" s="1141"/>
      <c r="B238" s="1703"/>
      <c r="C238" s="911"/>
      <c r="D238" s="1142"/>
      <c r="E238" s="1143"/>
      <c r="F238" s="577"/>
      <c r="G238" s="1867"/>
      <c r="H238" s="1254"/>
      <c r="I238" s="1853"/>
      <c r="J238" s="1255"/>
      <c r="K238" s="1854"/>
      <c r="L238" s="770"/>
      <c r="M238" s="563" t="s">
        <v>958</v>
      </c>
      <c r="N238" s="709">
        <v>50000</v>
      </c>
      <c r="O238" s="1208" t="s">
        <v>899</v>
      </c>
      <c r="P238" s="1206" t="s">
        <v>901</v>
      </c>
      <c r="Q238" s="1209">
        <v>1</v>
      </c>
      <c r="R238" s="1209" t="s">
        <v>902</v>
      </c>
      <c r="S238" s="1206"/>
      <c r="T238" s="213"/>
      <c r="U238" s="212"/>
      <c r="V238" s="214"/>
      <c r="W238" s="214"/>
      <c r="X238" s="214"/>
      <c r="Y238" s="1855" t="s">
        <v>909</v>
      </c>
      <c r="Z238" s="840">
        <f t="shared" ref="Z238:Z239" si="8">N238*Q238</f>
        <v>50000</v>
      </c>
      <c r="AA238" s="1"/>
    </row>
    <row r="239" spans="1:27" s="2017" customFormat="1">
      <c r="A239" s="1141"/>
      <c r="B239" s="1703"/>
      <c r="C239" s="911"/>
      <c r="D239" s="1142"/>
      <c r="E239" s="1143"/>
      <c r="F239" s="577"/>
      <c r="G239" s="1867"/>
      <c r="H239" s="1254"/>
      <c r="I239" s="1853"/>
      <c r="J239" s="1255"/>
      <c r="K239" s="1854"/>
      <c r="L239" s="770"/>
      <c r="M239" s="563" t="s">
        <v>959</v>
      </c>
      <c r="N239" s="709">
        <v>100000</v>
      </c>
      <c r="O239" s="1208" t="s">
        <v>899</v>
      </c>
      <c r="P239" s="1206" t="s">
        <v>901</v>
      </c>
      <c r="Q239" s="213">
        <v>1</v>
      </c>
      <c r="R239" s="212" t="s">
        <v>902</v>
      </c>
      <c r="S239" s="1206"/>
      <c r="T239" s="213"/>
      <c r="U239" s="212"/>
      <c r="V239" s="214"/>
      <c r="W239" s="214"/>
      <c r="X239" s="214"/>
      <c r="Y239" s="1855" t="s">
        <v>909</v>
      </c>
      <c r="Z239" s="840">
        <f t="shared" si="8"/>
        <v>100000</v>
      </c>
      <c r="AA239" s="1" t="s">
        <v>960</v>
      </c>
    </row>
    <row r="240" spans="1:27" s="2017" customFormat="1">
      <c r="A240" s="1141"/>
      <c r="B240" s="1703"/>
      <c r="C240" s="911"/>
      <c r="D240" s="1142"/>
      <c r="E240" s="1143"/>
      <c r="F240" s="577"/>
      <c r="G240" s="1867"/>
      <c r="H240" s="1254"/>
      <c r="I240" s="1853"/>
      <c r="J240" s="1255"/>
      <c r="K240" s="1854"/>
      <c r="L240" s="770" t="s">
        <v>135</v>
      </c>
      <c r="M240" s="563" t="s">
        <v>961</v>
      </c>
      <c r="N240" s="709"/>
      <c r="O240" s="1208"/>
      <c r="P240" s="1206"/>
      <c r="Q240" s="213"/>
      <c r="R240" s="212"/>
      <c r="S240" s="1206"/>
      <c r="T240" s="213"/>
      <c r="U240" s="212"/>
      <c r="V240" s="214"/>
      <c r="W240" s="214"/>
      <c r="X240" s="214"/>
      <c r="Y240" s="1855"/>
      <c r="Z240" s="840"/>
      <c r="AA240" s="1" t="s">
        <v>962</v>
      </c>
    </row>
    <row r="241" spans="1:27" s="2017" customFormat="1">
      <c r="A241" s="1141"/>
      <c r="B241" s="1703"/>
      <c r="C241" s="911"/>
      <c r="D241" s="1142"/>
      <c r="E241" s="1143"/>
      <c r="F241" s="577"/>
      <c r="G241" s="1867"/>
      <c r="H241" s="1254"/>
      <c r="I241" s="1853"/>
      <c r="J241" s="1255"/>
      <c r="K241" s="1854"/>
      <c r="L241" s="770"/>
      <c r="M241" s="563" t="s">
        <v>907</v>
      </c>
      <c r="N241" s="709">
        <v>60000</v>
      </c>
      <c r="O241" s="1208" t="s">
        <v>899</v>
      </c>
      <c r="P241" s="1206" t="s">
        <v>901</v>
      </c>
      <c r="Q241" s="1209">
        <v>3</v>
      </c>
      <c r="R241" s="1209" t="s">
        <v>950</v>
      </c>
      <c r="S241" s="1206" t="s">
        <v>901</v>
      </c>
      <c r="T241" s="213">
        <v>3</v>
      </c>
      <c r="U241" s="212" t="s">
        <v>902</v>
      </c>
      <c r="V241" s="214"/>
      <c r="W241" s="214"/>
      <c r="X241" s="214"/>
      <c r="Y241" s="1855" t="s">
        <v>909</v>
      </c>
      <c r="Z241" s="840">
        <f>N241*Q241*T241</f>
        <v>540000</v>
      </c>
      <c r="AA241" s="1"/>
    </row>
    <row r="242" spans="1:27" s="2017" customFormat="1">
      <c r="A242" s="1141"/>
      <c r="B242" s="1703"/>
      <c r="C242" s="911"/>
      <c r="D242" s="1142"/>
      <c r="E242" s="1143"/>
      <c r="F242" s="577"/>
      <c r="G242" s="1867"/>
      <c r="H242" s="1254"/>
      <c r="I242" s="1853"/>
      <c r="J242" s="1255"/>
      <c r="K242" s="1854"/>
      <c r="L242" s="770"/>
      <c r="M242" s="563" t="s">
        <v>963</v>
      </c>
      <c r="N242" s="709">
        <v>50000</v>
      </c>
      <c r="O242" s="1208" t="s">
        <v>899</v>
      </c>
      <c r="P242" s="1206" t="s">
        <v>901</v>
      </c>
      <c r="Q242" s="1209">
        <v>3</v>
      </c>
      <c r="R242" s="1209" t="s">
        <v>902</v>
      </c>
      <c r="S242" s="1206"/>
      <c r="T242" s="213"/>
      <c r="U242" s="212"/>
      <c r="V242" s="214"/>
      <c r="W242" s="214"/>
      <c r="X242" s="214"/>
      <c r="Y242" s="1855" t="s">
        <v>909</v>
      </c>
      <c r="Z242" s="840">
        <f>N242*Q242</f>
        <v>150000</v>
      </c>
      <c r="AA242" s="1"/>
    </row>
    <row r="243" spans="1:27" s="2017" customFormat="1">
      <c r="A243" s="1141"/>
      <c r="B243" s="1703"/>
      <c r="C243" s="911"/>
      <c r="D243" s="1142"/>
      <c r="E243" s="1143"/>
      <c r="F243" s="577"/>
      <c r="G243" s="1867"/>
      <c r="H243" s="1254"/>
      <c r="I243" s="1853"/>
      <c r="J243" s="1255"/>
      <c r="K243" s="1854"/>
      <c r="L243" s="770"/>
      <c r="M243" s="563" t="s">
        <v>954</v>
      </c>
      <c r="N243" s="709">
        <v>100000</v>
      </c>
      <c r="O243" s="1208" t="s">
        <v>899</v>
      </c>
      <c r="P243" s="1206" t="s">
        <v>901</v>
      </c>
      <c r="Q243" s="1209">
        <v>3</v>
      </c>
      <c r="R243" s="1209" t="s">
        <v>902</v>
      </c>
      <c r="S243" s="1206"/>
      <c r="T243" s="213"/>
      <c r="U243" s="212"/>
      <c r="V243" s="214"/>
      <c r="W243" s="214"/>
      <c r="X243" s="214"/>
      <c r="Y243" s="1855" t="s">
        <v>909</v>
      </c>
      <c r="Z243" s="840">
        <f t="shared" ref="Z243:Z246" si="9">N243*Q243</f>
        <v>300000</v>
      </c>
      <c r="AA243" s="1"/>
    </row>
    <row r="244" spans="1:27" s="2017" customFormat="1">
      <c r="A244" s="1141"/>
      <c r="B244" s="1703"/>
      <c r="C244" s="911"/>
      <c r="D244" s="1142"/>
      <c r="E244" s="1143"/>
      <c r="F244" s="577"/>
      <c r="G244" s="1867"/>
      <c r="H244" s="1254"/>
      <c r="I244" s="1853"/>
      <c r="J244" s="1255"/>
      <c r="K244" s="1854"/>
      <c r="L244" s="770"/>
      <c r="M244" s="563" t="s">
        <v>905</v>
      </c>
      <c r="N244" s="709">
        <v>50000</v>
      </c>
      <c r="O244" s="1208" t="s">
        <v>899</v>
      </c>
      <c r="P244" s="1206" t="s">
        <v>901</v>
      </c>
      <c r="Q244" s="1209">
        <v>3</v>
      </c>
      <c r="R244" s="1209" t="s">
        <v>902</v>
      </c>
      <c r="S244" s="1206"/>
      <c r="T244" s="213"/>
      <c r="U244" s="212"/>
      <c r="V244" s="214"/>
      <c r="W244" s="214"/>
      <c r="X244" s="214"/>
      <c r="Y244" s="1855" t="s">
        <v>909</v>
      </c>
      <c r="Z244" s="840">
        <f t="shared" si="9"/>
        <v>150000</v>
      </c>
      <c r="AA244" s="1"/>
    </row>
    <row r="245" spans="1:27" s="2017" customFormat="1">
      <c r="A245" s="1141"/>
      <c r="B245" s="1703"/>
      <c r="C245" s="911"/>
      <c r="D245" s="1142"/>
      <c r="E245" s="1143"/>
      <c r="F245" s="577"/>
      <c r="G245" s="1867"/>
      <c r="H245" s="1254"/>
      <c r="I245" s="1853"/>
      <c r="J245" s="1255"/>
      <c r="K245" s="1854"/>
      <c r="L245" s="770"/>
      <c r="M245" s="563" t="s">
        <v>911</v>
      </c>
      <c r="N245" s="709">
        <v>100000</v>
      </c>
      <c r="O245" s="1208" t="s">
        <v>899</v>
      </c>
      <c r="P245" s="1206" t="s">
        <v>901</v>
      </c>
      <c r="Q245" s="1209">
        <v>3</v>
      </c>
      <c r="R245" s="1209" t="s">
        <v>902</v>
      </c>
      <c r="S245" s="1206"/>
      <c r="T245" s="213"/>
      <c r="U245" s="212"/>
      <c r="V245" s="214"/>
      <c r="W245" s="214"/>
      <c r="X245" s="214"/>
      <c r="Y245" s="1855" t="s">
        <v>909</v>
      </c>
      <c r="Z245" s="840">
        <f t="shared" si="9"/>
        <v>300000</v>
      </c>
      <c r="AA245" s="1"/>
    </row>
    <row r="246" spans="1:27" s="2017" customFormat="1">
      <c r="A246" s="1141"/>
      <c r="B246" s="1703"/>
      <c r="C246" s="2027"/>
      <c r="D246" s="1142"/>
      <c r="E246" s="2188"/>
      <c r="F246" s="1259"/>
      <c r="G246" s="1858"/>
      <c r="H246" s="1858"/>
      <c r="I246" s="1859"/>
      <c r="J246" s="1263"/>
      <c r="K246" s="1866"/>
      <c r="L246" s="970"/>
      <c r="M246" s="1769" t="s">
        <v>964</v>
      </c>
      <c r="N246" s="710">
        <v>50000</v>
      </c>
      <c r="O246" s="221" t="s">
        <v>899</v>
      </c>
      <c r="P246" s="59" t="s">
        <v>901</v>
      </c>
      <c r="Q246" s="711">
        <v>3</v>
      </c>
      <c r="R246" s="711" t="s">
        <v>902</v>
      </c>
      <c r="S246" s="59"/>
      <c r="T246" s="223"/>
      <c r="U246" s="222"/>
      <c r="V246" s="224"/>
      <c r="W246" s="224"/>
      <c r="X246" s="224"/>
      <c r="Y246" s="1860" t="s">
        <v>909</v>
      </c>
      <c r="Z246" s="841">
        <f t="shared" si="9"/>
        <v>150000</v>
      </c>
      <c r="AA246" s="1"/>
    </row>
    <row r="247" spans="1:27">
      <c r="A247" s="616"/>
      <c r="B247" s="2018"/>
      <c r="C247" s="153"/>
      <c r="D247" s="2292"/>
      <c r="E247" s="485"/>
      <c r="F247" s="1226" t="s">
        <v>658</v>
      </c>
      <c r="G247" s="922">
        <v>1160</v>
      </c>
      <c r="H247" s="935">
        <f>Z247/1000</f>
        <v>1160</v>
      </c>
      <c r="I247" s="947">
        <f>(H247-G247)</f>
        <v>0</v>
      </c>
      <c r="J247" s="913">
        <f>(H247/G247*100)-100</f>
        <v>0</v>
      </c>
      <c r="K247" s="914"/>
      <c r="L247" s="936"/>
      <c r="M247" s="915"/>
      <c r="N247" s="916"/>
      <c r="O247" s="917"/>
      <c r="P247" s="918"/>
      <c r="Q247" s="919"/>
      <c r="R247" s="919"/>
      <c r="S247" s="918"/>
      <c r="T247" s="920"/>
      <c r="U247" s="920"/>
      <c r="V247" s="921"/>
      <c r="W247" s="921"/>
      <c r="X247" s="921"/>
      <c r="Y247" s="917"/>
      <c r="Z247" s="1184">
        <f>SUM(Z248:Z250)</f>
        <v>1160000</v>
      </c>
    </row>
    <row r="248" spans="1:27">
      <c r="A248" s="624"/>
      <c r="B248" s="2018"/>
      <c r="C248" s="153"/>
      <c r="E248" s="485"/>
      <c r="F248" s="1226"/>
      <c r="G248" s="922"/>
      <c r="H248" s="935"/>
      <c r="I248" s="923"/>
      <c r="J248" s="913"/>
      <c r="K248" s="914"/>
      <c r="L248" s="936" t="s">
        <v>657</v>
      </c>
      <c r="M248" s="915" t="s">
        <v>659</v>
      </c>
      <c r="N248" s="916">
        <v>30000</v>
      </c>
      <c r="O248" s="917" t="s">
        <v>630</v>
      </c>
      <c r="P248" s="918" t="s">
        <v>97</v>
      </c>
      <c r="Q248" s="919">
        <v>4</v>
      </c>
      <c r="R248" s="919" t="s">
        <v>660</v>
      </c>
      <c r="S248" s="918" t="s">
        <v>97</v>
      </c>
      <c r="T248" s="920">
        <v>1</v>
      </c>
      <c r="U248" s="920" t="s">
        <v>631</v>
      </c>
      <c r="V248" s="921"/>
      <c r="W248" s="921"/>
      <c r="X248" s="921"/>
      <c r="Y248" s="917" t="s">
        <v>209</v>
      </c>
      <c r="Z248" s="843">
        <f>N248*Q248*T248</f>
        <v>120000</v>
      </c>
    </row>
    <row r="249" spans="1:27">
      <c r="A249" s="624"/>
      <c r="B249" s="2018"/>
      <c r="C249" s="153"/>
      <c r="E249" s="485"/>
      <c r="F249" s="1226"/>
      <c r="G249" s="922"/>
      <c r="H249" s="935"/>
      <c r="I249" s="923"/>
      <c r="J249" s="913"/>
      <c r="K249" s="914"/>
      <c r="L249" s="936"/>
      <c r="M249" s="915" t="s">
        <v>661</v>
      </c>
      <c r="N249" s="916">
        <v>30000</v>
      </c>
      <c r="O249" s="917" t="s">
        <v>630</v>
      </c>
      <c r="P249" s="918" t="s">
        <v>97</v>
      </c>
      <c r="Q249" s="919">
        <v>4</v>
      </c>
      <c r="R249" s="919" t="s">
        <v>660</v>
      </c>
      <c r="S249" s="918" t="s">
        <v>97</v>
      </c>
      <c r="T249" s="920">
        <v>2</v>
      </c>
      <c r="U249" s="920" t="s">
        <v>631</v>
      </c>
      <c r="V249" s="921"/>
      <c r="W249" s="921"/>
      <c r="X249" s="921"/>
      <c r="Y249" s="917" t="s">
        <v>209</v>
      </c>
      <c r="Z249" s="843">
        <f>N249*Q249*T249</f>
        <v>240000</v>
      </c>
    </row>
    <row r="250" spans="1:27">
      <c r="A250" s="624"/>
      <c r="B250" s="2018"/>
      <c r="C250" s="153"/>
      <c r="E250" s="825"/>
      <c r="F250" s="1243"/>
      <c r="G250" s="948"/>
      <c r="H250" s="1096"/>
      <c r="I250" s="1097"/>
      <c r="J250" s="938"/>
      <c r="K250" s="939"/>
      <c r="L250" s="1098"/>
      <c r="M250" s="1099" t="s">
        <v>662</v>
      </c>
      <c r="N250" s="940">
        <v>100000</v>
      </c>
      <c r="O250" s="941" t="s">
        <v>630</v>
      </c>
      <c r="P250" s="942" t="s">
        <v>97</v>
      </c>
      <c r="Q250" s="943">
        <v>4</v>
      </c>
      <c r="R250" s="943" t="s">
        <v>660</v>
      </c>
      <c r="S250" s="942" t="s">
        <v>97</v>
      </c>
      <c r="T250" s="944">
        <v>2</v>
      </c>
      <c r="U250" s="944" t="s">
        <v>631</v>
      </c>
      <c r="V250" s="945"/>
      <c r="W250" s="945"/>
      <c r="X250" s="945"/>
      <c r="Y250" s="941" t="s">
        <v>209</v>
      </c>
      <c r="Z250" s="844">
        <f>N250*Q250*T250</f>
        <v>800000</v>
      </c>
    </row>
    <row r="251" spans="1:27">
      <c r="A251" s="624"/>
      <c r="B251" s="2018"/>
      <c r="C251" s="153"/>
      <c r="D251" s="1869"/>
      <c r="E251" s="1870"/>
      <c r="F251" s="1226" t="s">
        <v>663</v>
      </c>
      <c r="G251" s="922">
        <v>2958</v>
      </c>
      <c r="H251" s="935">
        <f>Z251/1000</f>
        <v>2958</v>
      </c>
      <c r="I251" s="947">
        <f>(H251-G251)</f>
        <v>0</v>
      </c>
      <c r="J251" s="937">
        <f>(H251/G251*100)-100</f>
        <v>0</v>
      </c>
      <c r="K251" s="914"/>
      <c r="L251" s="936"/>
      <c r="M251" s="1871"/>
      <c r="N251" s="1133"/>
      <c r="O251" s="1134"/>
      <c r="P251" s="1135"/>
      <c r="Q251" s="1136"/>
      <c r="R251" s="1136"/>
      <c r="S251" s="1135"/>
      <c r="T251" s="1137"/>
      <c r="U251" s="1137"/>
      <c r="V251" s="1138"/>
      <c r="W251" s="1138"/>
      <c r="X251" s="1138"/>
      <c r="Y251" s="1134"/>
      <c r="Z251" s="1185">
        <f>SUM(Z253:Z265)</f>
        <v>2958000</v>
      </c>
    </row>
    <row r="252" spans="1:27">
      <c r="A252" s="624"/>
      <c r="B252" s="2018"/>
      <c r="C252" s="153"/>
      <c r="D252" s="1869"/>
      <c r="E252" s="1870"/>
      <c r="F252" s="1226"/>
      <c r="G252" s="922"/>
      <c r="H252" s="912"/>
      <c r="I252" s="923"/>
      <c r="J252" s="913"/>
      <c r="K252" s="914"/>
      <c r="L252" s="936"/>
      <c r="M252" s="1237" t="s">
        <v>664</v>
      </c>
      <c r="N252" s="2017"/>
      <c r="O252" s="2017"/>
      <c r="P252" s="2017"/>
      <c r="Q252" s="2017"/>
      <c r="R252" s="2017"/>
      <c r="S252" s="2017"/>
      <c r="T252" s="2017"/>
      <c r="U252" s="2017"/>
      <c r="V252" s="2017"/>
      <c r="W252" s="2017"/>
      <c r="X252" s="2017"/>
      <c r="Y252" s="2017"/>
      <c r="Z252" s="153"/>
    </row>
    <row r="253" spans="1:27">
      <c r="A253" s="624"/>
      <c r="B253" s="2018"/>
      <c r="C253" s="153"/>
      <c r="D253" s="1869"/>
      <c r="E253" s="1870"/>
      <c r="F253" s="1226"/>
      <c r="G253" s="922"/>
      <c r="H253" s="912"/>
      <c r="I253" s="923"/>
      <c r="J253" s="913"/>
      <c r="K253" s="914"/>
      <c r="L253" s="936"/>
      <c r="M253" s="915" t="s">
        <v>665</v>
      </c>
      <c r="N253" s="1151">
        <v>130000</v>
      </c>
      <c r="O253" s="1105" t="s">
        <v>604</v>
      </c>
      <c r="P253" s="1110" t="s">
        <v>97</v>
      </c>
      <c r="Q253" s="1161">
        <v>1</v>
      </c>
      <c r="R253" s="1161" t="s">
        <v>606</v>
      </c>
      <c r="S253" s="1110"/>
      <c r="T253" s="1235"/>
      <c r="U253" s="1235"/>
      <c r="V253" s="1236"/>
      <c r="W253" s="1236"/>
      <c r="X253" s="1236"/>
      <c r="Y253" s="1105" t="s">
        <v>209</v>
      </c>
      <c r="Z253" s="1069">
        <f>N253*Q253</f>
        <v>130000</v>
      </c>
    </row>
    <row r="254" spans="1:27">
      <c r="A254" s="624"/>
      <c r="B254" s="2018"/>
      <c r="C254" s="153"/>
      <c r="D254" s="1869"/>
      <c r="E254" s="1870"/>
      <c r="F254" s="1226"/>
      <c r="G254" s="922"/>
      <c r="H254" s="912"/>
      <c r="I254" s="923"/>
      <c r="J254" s="913"/>
      <c r="K254" s="914"/>
      <c r="L254" s="936"/>
      <c r="M254" s="915" t="s">
        <v>666</v>
      </c>
      <c r="N254" s="1151">
        <v>30000</v>
      </c>
      <c r="O254" s="1105" t="s">
        <v>604</v>
      </c>
      <c r="P254" s="1110" t="s">
        <v>97</v>
      </c>
      <c r="Q254" s="1161">
        <v>5</v>
      </c>
      <c r="R254" s="1161" t="s">
        <v>606</v>
      </c>
      <c r="S254" s="1110"/>
      <c r="T254" s="1235"/>
      <c r="U254" s="1235"/>
      <c r="V254" s="1236"/>
      <c r="W254" s="1236"/>
      <c r="X254" s="1236"/>
      <c r="Y254" s="1105" t="s">
        <v>209</v>
      </c>
      <c r="Z254" s="1069">
        <f>N254*Q254</f>
        <v>150000</v>
      </c>
    </row>
    <row r="255" spans="1:27">
      <c r="A255" s="624"/>
      <c r="B255" s="2018"/>
      <c r="C255" s="153"/>
      <c r="D255" s="1869"/>
      <c r="E255" s="1870"/>
      <c r="F255" s="1226"/>
      <c r="G255" s="922"/>
      <c r="H255" s="912"/>
      <c r="I255" s="923"/>
      <c r="J255" s="913"/>
      <c r="K255" s="914"/>
      <c r="L255" s="936"/>
      <c r="M255" s="915" t="s">
        <v>667</v>
      </c>
      <c r="N255" s="2017"/>
      <c r="O255" s="2017"/>
      <c r="P255" s="2017"/>
      <c r="Q255" s="2017"/>
      <c r="R255" s="2017"/>
      <c r="S255" s="2017"/>
      <c r="T255" s="2017"/>
      <c r="U255" s="2017"/>
      <c r="V255" s="2017"/>
      <c r="W255" s="2017"/>
      <c r="X255" s="2017"/>
      <c r="Y255" s="2017"/>
      <c r="Z255" s="153"/>
    </row>
    <row r="256" spans="1:27">
      <c r="A256" s="624"/>
      <c r="B256" s="2018"/>
      <c r="C256" s="153"/>
      <c r="D256" s="1869"/>
      <c r="E256" s="1870"/>
      <c r="F256" s="1226"/>
      <c r="G256" s="922"/>
      <c r="H256" s="912"/>
      <c r="I256" s="923"/>
      <c r="J256" s="913"/>
      <c r="K256" s="914"/>
      <c r="L256" s="936"/>
      <c r="M256" s="915" t="s">
        <v>668</v>
      </c>
      <c r="N256" s="1151">
        <v>25000</v>
      </c>
      <c r="O256" s="1105" t="s">
        <v>604</v>
      </c>
      <c r="P256" s="1110" t="s">
        <v>97</v>
      </c>
      <c r="Q256" s="1110">
        <v>40</v>
      </c>
      <c r="R256" s="1161" t="s">
        <v>669</v>
      </c>
      <c r="S256" s="1110" t="s">
        <v>97</v>
      </c>
      <c r="T256" s="1161">
        <v>1</v>
      </c>
      <c r="U256" s="1161" t="s">
        <v>606</v>
      </c>
      <c r="V256" s="1236"/>
      <c r="W256" s="1236"/>
      <c r="X256" s="1236"/>
      <c r="Y256" s="1105" t="s">
        <v>209</v>
      </c>
      <c r="Z256" s="1069">
        <f>N256*Q256</f>
        <v>1000000</v>
      </c>
    </row>
    <row r="257" spans="1:26">
      <c r="A257" s="624"/>
      <c r="B257" s="2018"/>
      <c r="C257" s="153"/>
      <c r="D257" s="1869"/>
      <c r="E257" s="1870"/>
      <c r="F257" s="1226"/>
      <c r="G257" s="922"/>
      <c r="H257" s="912"/>
      <c r="I257" s="923"/>
      <c r="J257" s="913"/>
      <c r="K257" s="914"/>
      <c r="L257" s="936"/>
      <c r="M257" s="915" t="s">
        <v>670</v>
      </c>
      <c r="N257" s="1151">
        <v>200000</v>
      </c>
      <c r="O257" s="1105" t="s">
        <v>604</v>
      </c>
      <c r="P257" s="1110" t="s">
        <v>97</v>
      </c>
      <c r="Q257" s="1161">
        <v>4</v>
      </c>
      <c r="R257" s="1161" t="s">
        <v>606</v>
      </c>
      <c r="S257" s="1110"/>
      <c r="T257" s="1235"/>
      <c r="U257" s="1235"/>
      <c r="V257" s="1236"/>
      <c r="W257" s="1236"/>
      <c r="X257" s="1236"/>
      <c r="Y257" s="1105" t="s">
        <v>209</v>
      </c>
      <c r="Z257" s="1069">
        <f>N257*Q257</f>
        <v>800000</v>
      </c>
    </row>
    <row r="258" spans="1:26">
      <c r="A258" s="824"/>
      <c r="B258" s="2020"/>
      <c r="C258" s="154"/>
      <c r="D258" s="2101"/>
      <c r="E258" s="2102"/>
      <c r="F258" s="1243"/>
      <c r="G258" s="948"/>
      <c r="H258" s="2103"/>
      <c r="I258" s="1097"/>
      <c r="J258" s="938"/>
      <c r="K258" s="939"/>
      <c r="L258" s="1098"/>
      <c r="M258" s="1099" t="s">
        <v>671</v>
      </c>
      <c r="N258" s="1157">
        <v>25000</v>
      </c>
      <c r="O258" s="580" t="s">
        <v>604</v>
      </c>
      <c r="P258" s="1158" t="s">
        <v>97</v>
      </c>
      <c r="Q258" s="1250">
        <v>4</v>
      </c>
      <c r="R258" s="1250" t="s">
        <v>606</v>
      </c>
      <c r="S258" s="1158"/>
      <c r="T258" s="1251"/>
      <c r="U258" s="1251"/>
      <c r="V258" s="1252"/>
      <c r="W258" s="1252"/>
      <c r="X258" s="1252"/>
      <c r="Y258" s="580" t="s">
        <v>209</v>
      </c>
      <c r="Z258" s="1070">
        <f>N258*Q258</f>
        <v>100000</v>
      </c>
    </row>
    <row r="259" spans="1:26">
      <c r="A259" s="1972"/>
      <c r="B259" s="70"/>
      <c r="C259" s="1948"/>
      <c r="D259" s="2253"/>
      <c r="E259" s="2254"/>
      <c r="F259" s="1216"/>
      <c r="G259" s="2255"/>
      <c r="H259" s="2256"/>
      <c r="I259" s="2257"/>
      <c r="J259" s="937"/>
      <c r="K259" s="2258"/>
      <c r="L259" s="2259"/>
      <c r="M259" s="2260" t="s">
        <v>672</v>
      </c>
      <c r="N259" s="1154"/>
      <c r="O259" s="1156"/>
      <c r="P259" s="1155"/>
      <c r="Q259" s="1222"/>
      <c r="R259" s="1222"/>
      <c r="S259" s="1155"/>
      <c r="T259" s="1223"/>
      <c r="U259" s="1223"/>
      <c r="V259" s="1224"/>
      <c r="W259" s="1224"/>
      <c r="X259" s="1224"/>
      <c r="Y259" s="1156"/>
      <c r="Z259" s="2261"/>
    </row>
    <row r="260" spans="1:26">
      <c r="A260" s="624"/>
      <c r="B260" s="2018"/>
      <c r="C260" s="153"/>
      <c r="D260" s="1869"/>
      <c r="E260" s="1870"/>
      <c r="F260" s="1226"/>
      <c r="G260" s="922"/>
      <c r="H260" s="912"/>
      <c r="I260" s="923"/>
      <c r="J260" s="913"/>
      <c r="K260" s="914"/>
      <c r="L260" s="936"/>
      <c r="M260" s="915" t="s">
        <v>673</v>
      </c>
      <c r="N260" s="1151">
        <v>50000</v>
      </c>
      <c r="O260" s="1105" t="s">
        <v>604</v>
      </c>
      <c r="P260" s="1110" t="s">
        <v>97</v>
      </c>
      <c r="Q260" s="1161">
        <v>1</v>
      </c>
      <c r="R260" s="1161" t="s">
        <v>606</v>
      </c>
      <c r="S260" s="1110"/>
      <c r="T260" s="1161"/>
      <c r="U260" s="1161"/>
      <c r="V260" s="1236"/>
      <c r="W260" s="1236"/>
      <c r="X260" s="1236"/>
      <c r="Y260" s="1105" t="s">
        <v>209</v>
      </c>
      <c r="Z260" s="1069">
        <f>N260*Q260</f>
        <v>50000</v>
      </c>
    </row>
    <row r="261" spans="1:26">
      <c r="A261" s="624"/>
      <c r="B261" s="2018"/>
      <c r="C261" s="153"/>
      <c r="D261" s="1869"/>
      <c r="E261" s="1870"/>
      <c r="F261" s="1226"/>
      <c r="G261" s="922"/>
      <c r="H261" s="912"/>
      <c r="I261" s="923"/>
      <c r="J261" s="913"/>
      <c r="K261" s="914"/>
      <c r="L261" s="936"/>
      <c r="M261" s="915" t="s">
        <v>674</v>
      </c>
      <c r="N261" s="1151">
        <v>20000</v>
      </c>
      <c r="O261" s="1105" t="s">
        <v>604</v>
      </c>
      <c r="P261" s="1110" t="s">
        <v>97</v>
      </c>
      <c r="Q261" s="1161">
        <v>20</v>
      </c>
      <c r="R261" s="1161" t="s">
        <v>605</v>
      </c>
      <c r="S261" s="1110" t="s">
        <v>97</v>
      </c>
      <c r="T261" s="1161">
        <v>1</v>
      </c>
      <c r="U261" s="1161" t="s">
        <v>606</v>
      </c>
      <c r="V261" s="1236"/>
      <c r="W261" s="1236"/>
      <c r="X261" s="1236"/>
      <c r="Y261" s="1105" t="s">
        <v>209</v>
      </c>
      <c r="Z261" s="1069">
        <f>N261*Q261</f>
        <v>400000</v>
      </c>
    </row>
    <row r="262" spans="1:26">
      <c r="A262" s="624"/>
      <c r="B262" s="2018"/>
      <c r="C262" s="153"/>
      <c r="D262" s="1869"/>
      <c r="E262" s="1870"/>
      <c r="F262" s="1226"/>
      <c r="G262" s="922"/>
      <c r="H262" s="912"/>
      <c r="I262" s="923"/>
      <c r="J262" s="913"/>
      <c r="K262" s="914"/>
      <c r="L262" s="936"/>
      <c r="M262" s="915" t="s">
        <v>675</v>
      </c>
      <c r="N262" s="1151">
        <v>50000</v>
      </c>
      <c r="O262" s="1105" t="s">
        <v>604</v>
      </c>
      <c r="P262" s="1110" t="s">
        <v>97</v>
      </c>
      <c r="Q262" s="1161">
        <v>2</v>
      </c>
      <c r="R262" s="1242" t="s">
        <v>605</v>
      </c>
      <c r="S262" s="1110"/>
      <c r="T262" s="1110"/>
      <c r="U262" s="1235"/>
      <c r="V262" s="1236"/>
      <c r="W262" s="1236"/>
      <c r="X262" s="1236"/>
      <c r="Y262" s="1105" t="s">
        <v>609</v>
      </c>
      <c r="Z262" s="1069">
        <f>N262*Q262</f>
        <v>100000</v>
      </c>
    </row>
    <row r="263" spans="1:26">
      <c r="A263" s="624"/>
      <c r="B263" s="2018"/>
      <c r="C263" s="153"/>
      <c r="D263" s="1869"/>
      <c r="E263" s="1870"/>
      <c r="F263" s="1226"/>
      <c r="G263" s="922"/>
      <c r="H263" s="912"/>
      <c r="I263" s="923"/>
      <c r="J263" s="913"/>
      <c r="K263" s="914"/>
      <c r="L263" s="936"/>
      <c r="M263" s="915" t="s">
        <v>676</v>
      </c>
      <c r="N263" s="1151">
        <v>30000</v>
      </c>
      <c r="O263" s="1105" t="s">
        <v>604</v>
      </c>
      <c r="P263" s="1110" t="s">
        <v>97</v>
      </c>
      <c r="Q263" s="1161">
        <v>1</v>
      </c>
      <c r="R263" s="1161" t="s">
        <v>606</v>
      </c>
      <c r="S263" s="1110"/>
      <c r="T263" s="1235"/>
      <c r="U263" s="1235"/>
      <c r="V263" s="1236"/>
      <c r="W263" s="1236"/>
      <c r="X263" s="1236"/>
      <c r="Y263" s="1105" t="s">
        <v>609</v>
      </c>
      <c r="Z263" s="1069">
        <f>N263*Q263</f>
        <v>30000</v>
      </c>
    </row>
    <row r="264" spans="1:26">
      <c r="A264" s="624"/>
      <c r="B264" s="2018"/>
      <c r="C264" s="153"/>
      <c r="D264" s="1869"/>
      <c r="E264" s="1870"/>
      <c r="F264" s="1226"/>
      <c r="G264" s="922"/>
      <c r="H264" s="912"/>
      <c r="I264" s="923"/>
      <c r="J264" s="913"/>
      <c r="K264" s="914"/>
      <c r="L264" s="936"/>
      <c r="M264" s="915" t="s">
        <v>670</v>
      </c>
      <c r="N264" s="1151">
        <v>100000</v>
      </c>
      <c r="O264" s="1105" t="s">
        <v>604</v>
      </c>
      <c r="P264" s="1110" t="s">
        <v>97</v>
      </c>
      <c r="Q264" s="1161">
        <v>1</v>
      </c>
      <c r="R264" s="1161" t="s">
        <v>606</v>
      </c>
      <c r="S264" s="1110"/>
      <c r="T264" s="1235"/>
      <c r="U264" s="1235"/>
      <c r="V264" s="1236"/>
      <c r="W264" s="1236"/>
      <c r="X264" s="1236"/>
      <c r="Y264" s="1105" t="s">
        <v>609</v>
      </c>
      <c r="Z264" s="1069">
        <f>N264*Q264</f>
        <v>100000</v>
      </c>
    </row>
    <row r="265" spans="1:26" ht="15.75" customHeight="1">
      <c r="A265" s="624"/>
      <c r="B265" s="2018"/>
      <c r="C265" s="154"/>
      <c r="D265" s="1524"/>
      <c r="E265" s="1990"/>
      <c r="F265" s="1941"/>
      <c r="G265" s="1872"/>
      <c r="H265" s="1872"/>
      <c r="I265" s="1873"/>
      <c r="J265" s="1120"/>
      <c r="K265" s="1874"/>
      <c r="L265" s="1875"/>
      <c r="M265" s="1876" t="s">
        <v>677</v>
      </c>
      <c r="N265" s="940">
        <v>7000</v>
      </c>
      <c r="O265" s="941" t="s">
        <v>604</v>
      </c>
      <c r="P265" s="942" t="s">
        <v>97</v>
      </c>
      <c r="Q265" s="943">
        <v>7</v>
      </c>
      <c r="R265" s="1250" t="s">
        <v>605</v>
      </c>
      <c r="S265" s="1158" t="s">
        <v>97</v>
      </c>
      <c r="T265" s="1251">
        <v>2</v>
      </c>
      <c r="U265" s="1250" t="s">
        <v>606</v>
      </c>
      <c r="V265" s="1877"/>
      <c r="W265" s="1878"/>
      <c r="X265" s="1877"/>
      <c r="Y265" s="941" t="s">
        <v>209</v>
      </c>
      <c r="Z265" s="1070">
        <f>N265*Q265*T265</f>
        <v>98000</v>
      </c>
    </row>
    <row r="266" spans="1:26" s="2017" customFormat="1" ht="15.75" customHeight="1">
      <c r="A266" s="1195"/>
      <c r="B266" s="1703"/>
      <c r="C266" s="910"/>
      <c r="D266" s="1196"/>
      <c r="E266" s="1197" t="s">
        <v>821</v>
      </c>
      <c r="F266" s="869" t="s">
        <v>822</v>
      </c>
      <c r="G266" s="2086">
        <v>7890</v>
      </c>
      <c r="H266" s="2086">
        <f>Z266/1000</f>
        <v>7890</v>
      </c>
      <c r="I266" s="2087">
        <f>(H266-G266)</f>
        <v>0</v>
      </c>
      <c r="J266" s="2070">
        <f>(H266/G266*100)-100</f>
        <v>0</v>
      </c>
      <c r="K266" s="2088"/>
      <c r="L266" s="2015"/>
      <c r="M266" s="2089"/>
      <c r="N266" s="870"/>
      <c r="O266" s="871"/>
      <c r="P266" s="872"/>
      <c r="Q266" s="873"/>
      <c r="R266" s="873"/>
      <c r="S266" s="872"/>
      <c r="T266" s="875"/>
      <c r="U266" s="875"/>
      <c r="V266" s="876"/>
      <c r="W266" s="876"/>
      <c r="X266" s="876"/>
      <c r="Y266" s="871"/>
      <c r="Z266" s="2042">
        <f>SUM(Z267:Z275)</f>
        <v>7890000</v>
      </c>
    </row>
    <row r="267" spans="1:26" s="2017" customFormat="1" ht="15.75" customHeight="1">
      <c r="A267" s="1195"/>
      <c r="B267" s="1703"/>
      <c r="C267" s="910"/>
      <c r="D267" s="1196"/>
      <c r="E267" s="1198"/>
      <c r="F267" s="877" t="s">
        <v>388</v>
      </c>
      <c r="G267" s="889"/>
      <c r="H267" s="878"/>
      <c r="I267" s="2090"/>
      <c r="J267" s="879"/>
      <c r="K267" s="2091"/>
      <c r="L267" s="882" t="s">
        <v>106</v>
      </c>
      <c r="M267" s="906" t="s">
        <v>823</v>
      </c>
      <c r="N267" s="888">
        <v>50000</v>
      </c>
      <c r="O267" s="881" t="s">
        <v>313</v>
      </c>
      <c r="P267" s="884" t="s">
        <v>97</v>
      </c>
      <c r="Q267" s="883">
        <v>12</v>
      </c>
      <c r="R267" s="883" t="s">
        <v>20</v>
      </c>
      <c r="S267" s="884"/>
      <c r="T267" s="885"/>
      <c r="U267" s="885"/>
      <c r="V267" s="886"/>
      <c r="W267" s="886"/>
      <c r="X267" s="886"/>
      <c r="Y267" s="1275" t="s">
        <v>4</v>
      </c>
      <c r="Z267" s="1047">
        <f>N267*Q267</f>
        <v>600000</v>
      </c>
    </row>
    <row r="268" spans="1:26" s="2017" customFormat="1" ht="15.75" customHeight="1">
      <c r="A268" s="1141"/>
      <c r="B268" s="1703"/>
      <c r="C268" s="911"/>
      <c r="D268" s="1142"/>
      <c r="E268" s="2092"/>
      <c r="F268" s="877"/>
      <c r="G268" s="889"/>
      <c r="H268" s="878"/>
      <c r="I268" s="2090"/>
      <c r="J268" s="879"/>
      <c r="K268" s="2093"/>
      <c r="L268" s="2094"/>
      <c r="M268" s="887" t="s">
        <v>678</v>
      </c>
      <c r="N268" s="888"/>
      <c r="O268" s="881"/>
      <c r="P268" s="884"/>
      <c r="Q268" s="883"/>
      <c r="R268" s="883"/>
      <c r="S268" s="884"/>
      <c r="T268" s="885"/>
      <c r="U268" s="885"/>
      <c r="V268" s="886"/>
      <c r="W268" s="886"/>
      <c r="X268" s="886"/>
      <c r="Y268" s="1275"/>
      <c r="Z268" s="1047"/>
    </row>
    <row r="269" spans="1:26" s="2017" customFormat="1" ht="34.5" customHeight="1">
      <c r="A269" s="1141"/>
      <c r="B269" s="1703"/>
      <c r="C269" s="911"/>
      <c r="D269" s="1142"/>
      <c r="E269" s="2092"/>
      <c r="F269" s="877"/>
      <c r="G269" s="889"/>
      <c r="H269" s="878"/>
      <c r="I269" s="2090"/>
      <c r="J269" s="879"/>
      <c r="K269" s="2091"/>
      <c r="L269" s="880" t="s">
        <v>106</v>
      </c>
      <c r="M269" s="1190" t="s">
        <v>824</v>
      </c>
      <c r="N269" s="888"/>
      <c r="O269" s="881"/>
      <c r="P269" s="884"/>
      <c r="Q269" s="883"/>
      <c r="R269" s="883"/>
      <c r="S269" s="884"/>
      <c r="T269" s="885"/>
      <c r="U269" s="885"/>
      <c r="V269" s="886"/>
      <c r="W269" s="886"/>
      <c r="X269" s="886"/>
      <c r="Y269" s="1275"/>
      <c r="Z269" s="1047"/>
    </row>
    <row r="270" spans="1:26" s="2017" customFormat="1" ht="15.75" customHeight="1">
      <c r="A270" s="1141"/>
      <c r="B270" s="1703"/>
      <c r="C270" s="911"/>
      <c r="D270" s="1142"/>
      <c r="E270" s="2092"/>
      <c r="F270" s="877"/>
      <c r="G270" s="889"/>
      <c r="H270" s="878"/>
      <c r="I270" s="2090"/>
      <c r="J270" s="879"/>
      <c r="K270" s="2091"/>
      <c r="L270" s="880"/>
      <c r="M270" s="887" t="s">
        <v>238</v>
      </c>
      <c r="N270" s="888">
        <v>100000</v>
      </c>
      <c r="O270" s="881" t="s">
        <v>0</v>
      </c>
      <c r="P270" s="884" t="s">
        <v>97</v>
      </c>
      <c r="Q270" s="883">
        <v>1</v>
      </c>
      <c r="R270" s="883" t="s">
        <v>2</v>
      </c>
      <c r="S270" s="918" t="s">
        <v>136</v>
      </c>
      <c r="T270" s="919">
        <v>15</v>
      </c>
      <c r="U270" s="919" t="s">
        <v>1</v>
      </c>
      <c r="V270" s="886"/>
      <c r="W270" s="886"/>
      <c r="X270" s="886"/>
      <c r="Y270" s="1275" t="s">
        <v>4</v>
      </c>
      <c r="Z270" s="1047">
        <f>SUM(N270*Q270*T270)</f>
        <v>1500000</v>
      </c>
    </row>
    <row r="271" spans="1:26" s="2017" customFormat="1" ht="15.75" customHeight="1">
      <c r="A271" s="1141"/>
      <c r="B271" s="1703"/>
      <c r="C271" s="911"/>
      <c r="D271" s="1142"/>
      <c r="E271" s="2092"/>
      <c r="F271" s="877"/>
      <c r="G271" s="889"/>
      <c r="H271" s="878"/>
      <c r="I271" s="2090"/>
      <c r="J271" s="879"/>
      <c r="K271" s="2091"/>
      <c r="L271" s="880"/>
      <c r="M271" s="887" t="s">
        <v>825</v>
      </c>
      <c r="N271" s="888">
        <v>40000</v>
      </c>
      <c r="O271" s="881" t="s">
        <v>0</v>
      </c>
      <c r="P271" s="884" t="s">
        <v>97</v>
      </c>
      <c r="Q271" s="883">
        <v>1</v>
      </c>
      <c r="R271" s="883" t="s">
        <v>2</v>
      </c>
      <c r="S271" s="918" t="s">
        <v>136</v>
      </c>
      <c r="T271" s="919">
        <v>15</v>
      </c>
      <c r="U271" s="919" t="s">
        <v>1</v>
      </c>
      <c r="V271" s="886"/>
      <c r="W271" s="886"/>
      <c r="X271" s="886"/>
      <c r="Y271" s="1275" t="s">
        <v>4</v>
      </c>
      <c r="Z271" s="1047">
        <f>SUM(N271*Q271*T271)</f>
        <v>600000</v>
      </c>
    </row>
    <row r="272" spans="1:26" s="2017" customFormat="1" ht="15.75" customHeight="1">
      <c r="A272" s="1141"/>
      <c r="B272" s="1703"/>
      <c r="C272" s="911"/>
      <c r="D272" s="1142"/>
      <c r="E272" s="2092"/>
      <c r="F272" s="877"/>
      <c r="G272" s="889"/>
      <c r="H272" s="878"/>
      <c r="I272" s="2090"/>
      <c r="J272" s="879"/>
      <c r="K272" s="2091"/>
      <c r="L272" s="880"/>
      <c r="M272" s="887" t="s">
        <v>826</v>
      </c>
      <c r="N272" s="888">
        <v>11000</v>
      </c>
      <c r="O272" s="881" t="s">
        <v>0</v>
      </c>
      <c r="P272" s="884" t="s">
        <v>97</v>
      </c>
      <c r="Q272" s="883">
        <v>30</v>
      </c>
      <c r="R272" s="883" t="s">
        <v>2</v>
      </c>
      <c r="S272" s="918"/>
      <c r="T272" s="919"/>
      <c r="U272" s="919"/>
      <c r="V272" s="886"/>
      <c r="W272" s="886"/>
      <c r="X272" s="886"/>
      <c r="Y272" s="1275" t="s">
        <v>4</v>
      </c>
      <c r="Z272" s="1047">
        <f>SUM(N272*Q272)</f>
        <v>330000</v>
      </c>
    </row>
    <row r="273" spans="1:30" s="2017" customFormat="1" ht="15.75" customHeight="1">
      <c r="A273" s="1141"/>
      <c r="B273" s="1703"/>
      <c r="C273" s="911"/>
      <c r="D273" s="1142"/>
      <c r="E273" s="2092"/>
      <c r="F273" s="877"/>
      <c r="G273" s="889"/>
      <c r="H273" s="878"/>
      <c r="I273" s="2090"/>
      <c r="J273" s="879"/>
      <c r="K273" s="2091"/>
      <c r="L273" s="880"/>
      <c r="M273" s="887" t="s">
        <v>827</v>
      </c>
      <c r="N273" s="888">
        <v>66000</v>
      </c>
      <c r="O273" s="881" t="s">
        <v>0</v>
      </c>
      <c r="P273" s="884" t="s">
        <v>97</v>
      </c>
      <c r="Q273" s="883">
        <v>30</v>
      </c>
      <c r="R273" s="883" t="s">
        <v>2</v>
      </c>
      <c r="S273" s="918"/>
      <c r="T273" s="919"/>
      <c r="U273" s="919"/>
      <c r="V273" s="886"/>
      <c r="W273" s="886"/>
      <c r="X273" s="886"/>
      <c r="Y273" s="1275" t="s">
        <v>4</v>
      </c>
      <c r="Z273" s="1047">
        <f>SUM(N273*Q273)</f>
        <v>1980000</v>
      </c>
    </row>
    <row r="274" spans="1:30" s="2017" customFormat="1" ht="15.75" customHeight="1">
      <c r="A274" s="1141"/>
      <c r="B274" s="1703"/>
      <c r="C274" s="911"/>
      <c r="D274" s="1142"/>
      <c r="E274" s="2092"/>
      <c r="F274" s="877"/>
      <c r="G274" s="889"/>
      <c r="H274" s="878"/>
      <c r="I274" s="2090"/>
      <c r="J274" s="879"/>
      <c r="K274" s="2091"/>
      <c r="L274" s="880"/>
      <c r="M274" s="887" t="s">
        <v>828</v>
      </c>
      <c r="N274" s="888">
        <v>66000</v>
      </c>
      <c r="O274" s="881" t="s">
        <v>0</v>
      </c>
      <c r="P274" s="884" t="s">
        <v>97</v>
      </c>
      <c r="Q274" s="883">
        <v>30</v>
      </c>
      <c r="R274" s="883" t="s">
        <v>2</v>
      </c>
      <c r="S274" s="918"/>
      <c r="T274" s="919"/>
      <c r="U274" s="919"/>
      <c r="V274" s="886"/>
      <c r="W274" s="886"/>
      <c r="X274" s="886"/>
      <c r="Y274" s="1275" t="s">
        <v>4</v>
      </c>
      <c r="Z274" s="1047">
        <f>SUM(N274*Q274)</f>
        <v>1980000</v>
      </c>
    </row>
    <row r="275" spans="1:30" s="2017" customFormat="1" ht="15.75" customHeight="1">
      <c r="A275" s="2186"/>
      <c r="B275" s="1992"/>
      <c r="C275" s="2027"/>
      <c r="D275" s="2187"/>
      <c r="E275" s="2262"/>
      <c r="F275" s="2210"/>
      <c r="G275" s="892"/>
      <c r="H275" s="893"/>
      <c r="I275" s="2263"/>
      <c r="J275" s="895"/>
      <c r="K275" s="2264"/>
      <c r="L275" s="896"/>
      <c r="M275" s="2139" t="s">
        <v>239</v>
      </c>
      <c r="N275" s="897">
        <v>2000</v>
      </c>
      <c r="O275" s="898" t="s">
        <v>0</v>
      </c>
      <c r="P275" s="899" t="s">
        <v>97</v>
      </c>
      <c r="Q275" s="900">
        <v>30</v>
      </c>
      <c r="R275" s="900" t="s">
        <v>2</v>
      </c>
      <c r="S275" s="942" t="s">
        <v>136</v>
      </c>
      <c r="T275" s="943">
        <v>15</v>
      </c>
      <c r="U275" s="943" t="s">
        <v>1</v>
      </c>
      <c r="V275" s="902"/>
      <c r="W275" s="902"/>
      <c r="X275" s="902"/>
      <c r="Y275" s="1277" t="s">
        <v>4</v>
      </c>
      <c r="Z275" s="1051">
        <f>SUM(N275*Q275*T275)</f>
        <v>900000</v>
      </c>
    </row>
    <row r="276" spans="1:30" ht="15.75" customHeight="1">
      <c r="A276" s="1972"/>
      <c r="B276" s="70"/>
      <c r="C276" s="1948"/>
      <c r="D276" s="441"/>
      <c r="E276" s="1634"/>
      <c r="F276" s="470" t="s">
        <v>399</v>
      </c>
      <c r="G276" s="1856">
        <v>2400</v>
      </c>
      <c r="H276" s="1856">
        <f>Z276/1000</f>
        <v>2400</v>
      </c>
      <c r="I276" s="1879">
        <v>0</v>
      </c>
      <c r="J276" s="1765">
        <v>0</v>
      </c>
      <c r="K276" s="1864"/>
      <c r="L276" s="1865"/>
      <c r="M276" s="1880"/>
      <c r="N276" s="215"/>
      <c r="O276" s="216"/>
      <c r="P276" s="60"/>
      <c r="Q276" s="217"/>
      <c r="R276" s="217"/>
      <c r="S276" s="60"/>
      <c r="T276" s="219"/>
      <c r="U276" s="218"/>
      <c r="V276" s="220"/>
      <c r="W276" s="220"/>
      <c r="X276" s="220"/>
      <c r="Y276" s="216"/>
      <c r="Z276" s="1185">
        <f>SUM(Z277)</f>
        <v>2400000</v>
      </c>
    </row>
    <row r="277" spans="1:30" ht="15.75" customHeight="1">
      <c r="A277" s="1587"/>
      <c r="B277" s="2124"/>
      <c r="C277" s="1543"/>
      <c r="D277" s="1588"/>
      <c r="E277" s="1589"/>
      <c r="F277" s="577"/>
      <c r="G277" s="1254"/>
      <c r="H277" s="1254"/>
      <c r="I277" s="1853"/>
      <c r="J277" s="1255"/>
      <c r="K277" s="1854"/>
      <c r="L277" s="772" t="s">
        <v>135</v>
      </c>
      <c r="M277" s="563" t="s">
        <v>679</v>
      </c>
      <c r="N277" s="709">
        <v>200000</v>
      </c>
      <c r="O277" s="1208" t="s">
        <v>313</v>
      </c>
      <c r="P277" s="1206" t="s">
        <v>97</v>
      </c>
      <c r="Q277" s="1209">
        <v>12</v>
      </c>
      <c r="R277" s="1209" t="s">
        <v>20</v>
      </c>
      <c r="S277" s="1206"/>
      <c r="T277" s="213"/>
      <c r="U277" s="212"/>
      <c r="V277" s="214"/>
      <c r="W277" s="214"/>
      <c r="X277" s="214"/>
      <c r="Y277" s="1855" t="s">
        <v>336</v>
      </c>
      <c r="Z277" s="840">
        <f>N277*Q277</f>
        <v>2400000</v>
      </c>
    </row>
    <row r="278" spans="1:30" ht="15.75" customHeight="1">
      <c r="A278" s="1587"/>
      <c r="B278" s="2124"/>
      <c r="C278" s="1549"/>
      <c r="D278" s="1588"/>
      <c r="E278" s="2105"/>
      <c r="F278" s="1259"/>
      <c r="G278" s="1858"/>
      <c r="H278" s="1858"/>
      <c r="I278" s="1859"/>
      <c r="J278" s="1263"/>
      <c r="K278" s="1866"/>
      <c r="L278" s="1106"/>
      <c r="M278" s="1769" t="s">
        <v>680</v>
      </c>
      <c r="N278" s="710"/>
      <c r="O278" s="221"/>
      <c r="P278" s="59"/>
      <c r="Q278" s="711"/>
      <c r="R278" s="711"/>
      <c r="S278" s="59"/>
      <c r="T278" s="223"/>
      <c r="U278" s="222"/>
      <c r="V278" s="224"/>
      <c r="W278" s="224"/>
      <c r="X278" s="224"/>
      <c r="Y278" s="1860"/>
      <c r="Z278" s="841"/>
    </row>
    <row r="279" spans="1:30" ht="15.75" customHeight="1">
      <c r="A279" s="1195"/>
      <c r="B279" s="1703"/>
      <c r="C279" s="910"/>
      <c r="D279" s="1196"/>
      <c r="E279" s="2104" t="s">
        <v>681</v>
      </c>
      <c r="F279" s="1226" t="s">
        <v>682</v>
      </c>
      <c r="G279" s="1274">
        <v>20392</v>
      </c>
      <c r="H279" s="1274">
        <f>Z279/1000</f>
        <v>20392</v>
      </c>
      <c r="I279" s="1584">
        <f>(H279-G279)</f>
        <v>0</v>
      </c>
      <c r="J279" s="1230">
        <f>(H279/G279*100)-100</f>
        <v>0</v>
      </c>
      <c r="K279" s="1238"/>
      <c r="L279" s="1109"/>
      <c r="M279" s="1881"/>
      <c r="N279" s="1151"/>
      <c r="O279" s="1105"/>
      <c r="P279" s="1110"/>
      <c r="Q279" s="1161"/>
      <c r="R279" s="1161"/>
      <c r="S279" s="1110"/>
      <c r="T279" s="1235"/>
      <c r="U279" s="1235"/>
      <c r="V279" s="1236"/>
      <c r="W279" s="1236"/>
      <c r="X279" s="1236"/>
      <c r="Y279" s="1105"/>
      <c r="Z279" s="1184">
        <f>SUM(Z281:Z298)</f>
        <v>20392000</v>
      </c>
    </row>
    <row r="280" spans="1:30" ht="15.75" customHeight="1">
      <c r="A280" s="1195"/>
      <c r="B280" s="1703"/>
      <c r="C280" s="910"/>
      <c r="D280" s="1196"/>
      <c r="E280" s="1198"/>
      <c r="F280" s="1226"/>
      <c r="G280" s="1239"/>
      <c r="H280" s="1228"/>
      <c r="I280" s="1229"/>
      <c r="J280" s="1230"/>
      <c r="K280" s="1231"/>
      <c r="L280" s="1112" t="s">
        <v>607</v>
      </c>
      <c r="M280" s="1881" t="s">
        <v>683</v>
      </c>
      <c r="N280" s="1234"/>
      <c r="O280" s="1105"/>
      <c r="P280" s="1109"/>
      <c r="Q280" s="1161"/>
      <c r="R280" s="1161"/>
      <c r="S280" s="1110"/>
      <c r="T280" s="1235"/>
      <c r="U280" s="1235"/>
      <c r="V280" s="1236"/>
      <c r="W280" s="1236"/>
      <c r="X280" s="1236"/>
      <c r="Y280" s="1105"/>
      <c r="Z280" s="1139"/>
    </row>
    <row r="281" spans="1:30" ht="15.75" customHeight="1">
      <c r="A281" s="1195"/>
      <c r="B281" s="1703"/>
      <c r="C281" s="910"/>
      <c r="D281" s="1196"/>
      <c r="E281" s="1198"/>
      <c r="F281" s="1226"/>
      <c r="G281" s="1239"/>
      <c r="H281" s="1228"/>
      <c r="I281" s="1229"/>
      <c r="J281" s="1230"/>
      <c r="K281" s="1231"/>
      <c r="L281" s="1112"/>
      <c r="M281" s="1881" t="s">
        <v>684</v>
      </c>
      <c r="N281" s="1234">
        <v>130000</v>
      </c>
      <c r="O281" s="1105" t="s">
        <v>604</v>
      </c>
      <c r="P281" s="1110" t="s">
        <v>685</v>
      </c>
      <c r="Q281" s="1161">
        <v>4</v>
      </c>
      <c r="R281" s="1161" t="s">
        <v>606</v>
      </c>
      <c r="S281" s="1110"/>
      <c r="T281" s="1235"/>
      <c r="U281" s="1235"/>
      <c r="V281" s="1236"/>
      <c r="W281" s="1236"/>
      <c r="X281" s="1236"/>
      <c r="Y281" s="1105" t="s">
        <v>627</v>
      </c>
      <c r="Z281" s="1139">
        <f>N281*Q281</f>
        <v>520000</v>
      </c>
    </row>
    <row r="282" spans="1:30" ht="15.75" customHeight="1">
      <c r="A282" s="1195"/>
      <c r="B282" s="1703"/>
      <c r="C282" s="910"/>
      <c r="D282" s="1196"/>
      <c r="E282" s="1198"/>
      <c r="F282" s="1226"/>
      <c r="G282" s="1239"/>
      <c r="H282" s="1228"/>
      <c r="I282" s="1229"/>
      <c r="J282" s="1230"/>
      <c r="K282" s="1231"/>
      <c r="L282" s="1112"/>
      <c r="M282" s="1881" t="s">
        <v>686</v>
      </c>
      <c r="N282" s="1234">
        <v>60000</v>
      </c>
      <c r="O282" s="1105" t="s">
        <v>604</v>
      </c>
      <c r="P282" s="1109" t="s">
        <v>685</v>
      </c>
      <c r="Q282" s="1161">
        <v>12</v>
      </c>
      <c r="R282" s="1161" t="s">
        <v>606</v>
      </c>
      <c r="S282" s="1110"/>
      <c r="T282" s="1235"/>
      <c r="U282" s="1235"/>
      <c r="V282" s="1236"/>
      <c r="W282" s="1236"/>
      <c r="X282" s="1236"/>
      <c r="Y282" s="1105" t="s">
        <v>627</v>
      </c>
      <c r="Z282" s="1139">
        <f>N282*Q282</f>
        <v>720000</v>
      </c>
      <c r="AB282" s="951"/>
      <c r="AC282" s="954"/>
      <c r="AD282" s="952"/>
    </row>
    <row r="283" spans="1:30" ht="15.75" customHeight="1">
      <c r="A283" s="1195"/>
      <c r="B283" s="1703"/>
      <c r="C283" s="910"/>
      <c r="D283" s="1196"/>
      <c r="E283" s="1198"/>
      <c r="F283" s="1226"/>
      <c r="G283" s="1239"/>
      <c r="H283" s="1228"/>
      <c r="I283" s="1229"/>
      <c r="J283" s="1230"/>
      <c r="K283" s="1231"/>
      <c r="L283" s="1112"/>
      <c r="M283" s="1881" t="s">
        <v>687</v>
      </c>
      <c r="N283" s="1151">
        <v>210000</v>
      </c>
      <c r="O283" s="1105" t="s">
        <v>604</v>
      </c>
      <c r="P283" s="1110" t="s">
        <v>97</v>
      </c>
      <c r="Q283" s="1161">
        <v>6</v>
      </c>
      <c r="R283" s="1161" t="s">
        <v>688</v>
      </c>
      <c r="S283" s="1110"/>
      <c r="T283" s="1235"/>
      <c r="U283" s="1235"/>
      <c r="V283" s="1236"/>
      <c r="W283" s="1236"/>
      <c r="X283" s="1236"/>
      <c r="Y283" s="1105" t="s">
        <v>609</v>
      </c>
      <c r="Z283" s="1069">
        <f>N283*Q283</f>
        <v>1260000</v>
      </c>
    </row>
    <row r="284" spans="1:30" ht="15.75" customHeight="1">
      <c r="A284" s="1195"/>
      <c r="B284" s="1703"/>
      <c r="C284" s="910"/>
      <c r="D284" s="1196"/>
      <c r="E284" s="1198"/>
      <c r="F284" s="1226"/>
      <c r="G284" s="1239"/>
      <c r="H284" s="1228"/>
      <c r="I284" s="1229"/>
      <c r="J284" s="1230"/>
      <c r="K284" s="1231"/>
      <c r="L284" s="1112"/>
      <c r="M284" s="1881" t="s">
        <v>689</v>
      </c>
      <c r="N284" s="1151">
        <v>66000</v>
      </c>
      <c r="O284" s="1105" t="s">
        <v>604</v>
      </c>
      <c r="P284" s="1110" t="s">
        <v>685</v>
      </c>
      <c r="Q284" s="1161">
        <v>6</v>
      </c>
      <c r="R284" s="1161" t="s">
        <v>606</v>
      </c>
      <c r="S284" s="1110"/>
      <c r="T284" s="1235"/>
      <c r="U284" s="1235"/>
      <c r="V284" s="1236"/>
      <c r="W284" s="1236"/>
      <c r="X284" s="1236"/>
      <c r="Y284" s="1105" t="s">
        <v>627</v>
      </c>
      <c r="Z284" s="1069">
        <f>N284*Q284</f>
        <v>396000</v>
      </c>
    </row>
    <row r="285" spans="1:30" ht="15.75" customHeight="1">
      <c r="A285" s="1195"/>
      <c r="B285" s="1703"/>
      <c r="C285" s="910"/>
      <c r="D285" s="1196"/>
      <c r="E285" s="1198"/>
      <c r="F285" s="1226"/>
      <c r="G285" s="1239"/>
      <c r="H285" s="1228"/>
      <c r="I285" s="1229"/>
      <c r="J285" s="1230"/>
      <c r="K285" s="1238"/>
      <c r="L285" s="1112"/>
      <c r="M285" s="1152" t="s">
        <v>690</v>
      </c>
      <c r="N285" s="1930">
        <v>2600000</v>
      </c>
      <c r="O285" s="1105" t="s">
        <v>604</v>
      </c>
      <c r="P285" s="1110" t="s">
        <v>97</v>
      </c>
      <c r="Q285" s="1161">
        <v>3</v>
      </c>
      <c r="R285" s="1161" t="s">
        <v>606</v>
      </c>
      <c r="S285" s="1110"/>
      <c r="T285" s="1235"/>
      <c r="U285" s="1235"/>
      <c r="V285" s="1236"/>
      <c r="W285" s="1236"/>
      <c r="X285" s="1236"/>
      <c r="Y285" s="1105" t="s">
        <v>609</v>
      </c>
      <c r="Z285" s="1139">
        <f t="shared" ref="Z285:Z297" si="10">N285*Q285</f>
        <v>7800000</v>
      </c>
    </row>
    <row r="286" spans="1:30" ht="15.75" customHeight="1">
      <c r="A286" s="1195"/>
      <c r="B286" s="1703"/>
      <c r="C286" s="910"/>
      <c r="D286" s="1196"/>
      <c r="E286" s="1198"/>
      <c r="F286" s="1226"/>
      <c r="G286" s="1239"/>
      <c r="H286" s="1228"/>
      <c r="I286" s="1229"/>
      <c r="J286" s="1230"/>
      <c r="K286" s="1238"/>
      <c r="L286" s="1112"/>
      <c r="M286" s="1152" t="s">
        <v>691</v>
      </c>
      <c r="N286" s="1151">
        <v>500000</v>
      </c>
      <c r="O286" s="1105" t="s">
        <v>604</v>
      </c>
      <c r="P286" s="1110" t="s">
        <v>685</v>
      </c>
      <c r="Q286" s="1161">
        <v>3</v>
      </c>
      <c r="R286" s="1161" t="s">
        <v>606</v>
      </c>
      <c r="S286" s="1110"/>
      <c r="T286" s="1235"/>
      <c r="U286" s="1235"/>
      <c r="V286" s="1236"/>
      <c r="W286" s="1236"/>
      <c r="X286" s="1236"/>
      <c r="Y286" s="1105"/>
      <c r="Z286" s="1139">
        <f t="shared" si="10"/>
        <v>1500000</v>
      </c>
    </row>
    <row r="287" spans="1:30" ht="15.75" customHeight="1">
      <c r="A287" s="1195"/>
      <c r="B287" s="1703"/>
      <c r="C287" s="910"/>
      <c r="D287" s="1196"/>
      <c r="E287" s="1198"/>
      <c r="F287" s="1226"/>
      <c r="G287" s="1239"/>
      <c r="H287" s="1228"/>
      <c r="I287" s="1240"/>
      <c r="J287" s="1230"/>
      <c r="K287" s="1241"/>
      <c r="L287" s="1882"/>
      <c r="M287" s="1237" t="s">
        <v>692</v>
      </c>
      <c r="N287" s="1930">
        <v>1500000</v>
      </c>
      <c r="O287" s="1105" t="s">
        <v>604</v>
      </c>
      <c r="P287" s="1110" t="s">
        <v>97</v>
      </c>
      <c r="Q287" s="1161">
        <v>1</v>
      </c>
      <c r="R287" s="1161" t="s">
        <v>606</v>
      </c>
      <c r="S287" s="1110"/>
      <c r="T287" s="1235"/>
      <c r="U287" s="1235"/>
      <c r="V287" s="1236"/>
      <c r="W287" s="1236"/>
      <c r="X287" s="1236"/>
      <c r="Y287" s="1105" t="s">
        <v>609</v>
      </c>
      <c r="Z287" s="1139">
        <f t="shared" si="10"/>
        <v>1500000</v>
      </c>
    </row>
    <row r="288" spans="1:30" ht="15.75" customHeight="1">
      <c r="A288" s="1195"/>
      <c r="B288" s="1703"/>
      <c r="C288" s="910"/>
      <c r="D288" s="1196"/>
      <c r="E288" s="1198"/>
      <c r="F288" s="1226"/>
      <c r="G288" s="1239"/>
      <c r="H288" s="1228"/>
      <c r="I288" s="1240"/>
      <c r="J288" s="1230"/>
      <c r="K288" s="1241"/>
      <c r="L288" s="1882"/>
      <c r="M288" s="1237" t="s">
        <v>693</v>
      </c>
      <c r="N288" s="1151">
        <v>200000</v>
      </c>
      <c r="O288" s="1105" t="s">
        <v>604</v>
      </c>
      <c r="P288" s="1110" t="s">
        <v>685</v>
      </c>
      <c r="Q288" s="1161">
        <v>2</v>
      </c>
      <c r="R288" s="1161" t="s">
        <v>606</v>
      </c>
      <c r="S288" s="1110"/>
      <c r="T288" s="1235"/>
      <c r="U288" s="1235"/>
      <c r="V288" s="1236"/>
      <c r="W288" s="1236"/>
      <c r="X288" s="1236"/>
      <c r="Y288" s="1105" t="s">
        <v>627</v>
      </c>
      <c r="Z288" s="1139">
        <f t="shared" si="10"/>
        <v>400000</v>
      </c>
    </row>
    <row r="289" spans="1:27" ht="15.75" customHeight="1">
      <c r="A289" s="1195"/>
      <c r="B289" s="1703"/>
      <c r="C289" s="910"/>
      <c r="D289" s="1196"/>
      <c r="E289" s="1198"/>
      <c r="F289" s="1226"/>
      <c r="G289" s="1239"/>
      <c r="H289" s="1228"/>
      <c r="I289" s="1240"/>
      <c r="J289" s="1230"/>
      <c r="K289" s="1241"/>
      <c r="L289" s="1882"/>
      <c r="M289" s="1237" t="s">
        <v>694</v>
      </c>
      <c r="N289" s="1930">
        <v>2000000</v>
      </c>
      <c r="O289" s="1105" t="s">
        <v>604</v>
      </c>
      <c r="P289" s="1110" t="s">
        <v>685</v>
      </c>
      <c r="Q289" s="1161">
        <v>1</v>
      </c>
      <c r="R289" s="1161" t="s">
        <v>606</v>
      </c>
      <c r="S289" s="1110"/>
      <c r="T289" s="1235"/>
      <c r="U289" s="1235"/>
      <c r="V289" s="1236"/>
      <c r="W289" s="1236"/>
      <c r="X289" s="1236"/>
      <c r="Y289" s="1105" t="s">
        <v>627</v>
      </c>
      <c r="Z289" s="1139">
        <f t="shared" si="10"/>
        <v>2000000</v>
      </c>
    </row>
    <row r="290" spans="1:27" ht="15.75" customHeight="1">
      <c r="A290" s="1195"/>
      <c r="B290" s="1703"/>
      <c r="C290" s="910"/>
      <c r="D290" s="1196"/>
      <c r="E290" s="1198"/>
      <c r="F290" s="1226"/>
      <c r="G290" s="1239"/>
      <c r="H290" s="1228"/>
      <c r="I290" s="1240"/>
      <c r="J290" s="1230"/>
      <c r="K290" s="1241"/>
      <c r="L290" s="1882"/>
      <c r="M290" s="1237" t="s">
        <v>695</v>
      </c>
      <c r="N290" s="1151">
        <v>300000</v>
      </c>
      <c r="O290" s="1105" t="s">
        <v>604</v>
      </c>
      <c r="P290" s="1110" t="s">
        <v>685</v>
      </c>
      <c r="Q290" s="1161">
        <v>2</v>
      </c>
      <c r="R290" s="1161" t="s">
        <v>606</v>
      </c>
      <c r="S290" s="1110"/>
      <c r="T290" s="1235"/>
      <c r="U290" s="1235"/>
      <c r="V290" s="1236"/>
      <c r="W290" s="1236"/>
      <c r="X290" s="1236"/>
      <c r="Y290" s="1105" t="s">
        <v>627</v>
      </c>
      <c r="Z290" s="1139">
        <f t="shared" si="10"/>
        <v>600000</v>
      </c>
    </row>
    <row r="291" spans="1:27" ht="15.75" customHeight="1">
      <c r="A291" s="1195"/>
      <c r="B291" s="1703"/>
      <c r="C291" s="910"/>
      <c r="D291" s="1196"/>
      <c r="E291" s="1198"/>
      <c r="F291" s="1226"/>
      <c r="G291" s="1239"/>
      <c r="H291" s="1228"/>
      <c r="I291" s="1240"/>
      <c r="J291" s="1230"/>
      <c r="K291" s="1241"/>
      <c r="L291" s="1882"/>
      <c r="M291" s="1237" t="s">
        <v>696</v>
      </c>
      <c r="N291" s="1151">
        <v>500000</v>
      </c>
      <c r="O291" s="1105" t="s">
        <v>604</v>
      </c>
      <c r="P291" s="1110" t="s">
        <v>685</v>
      </c>
      <c r="Q291" s="1161">
        <v>1</v>
      </c>
      <c r="R291" s="1161" t="s">
        <v>606</v>
      </c>
      <c r="S291" s="1110"/>
      <c r="T291" s="1235"/>
      <c r="U291" s="1235"/>
      <c r="V291" s="1236"/>
      <c r="W291" s="1236"/>
      <c r="X291" s="1236"/>
      <c r="Y291" s="1105" t="s">
        <v>627</v>
      </c>
      <c r="Z291" s="1139">
        <f t="shared" si="10"/>
        <v>500000</v>
      </c>
    </row>
    <row r="292" spans="1:27" ht="15.75" customHeight="1">
      <c r="A292" s="1195"/>
      <c r="B292" s="1703"/>
      <c r="C292" s="910"/>
      <c r="D292" s="1196"/>
      <c r="E292" s="1198"/>
      <c r="F292" s="1226"/>
      <c r="G292" s="1239"/>
      <c r="H292" s="1228"/>
      <c r="I292" s="1240"/>
      <c r="J292" s="1230"/>
      <c r="K292" s="1241"/>
      <c r="L292" s="1883" t="s">
        <v>607</v>
      </c>
      <c r="M292" s="1237" t="s">
        <v>697</v>
      </c>
      <c r="N292" s="1151"/>
      <c r="O292" s="1105"/>
      <c r="P292" s="1110"/>
      <c r="Q292" s="1161"/>
      <c r="R292" s="1161"/>
      <c r="S292" s="1110"/>
      <c r="T292" s="1235"/>
      <c r="U292" s="1235"/>
      <c r="V292" s="1236"/>
      <c r="W292" s="1236"/>
      <c r="X292" s="1236"/>
      <c r="Y292" s="1105"/>
      <c r="Z292" s="1139"/>
    </row>
    <row r="293" spans="1:27" ht="15.75" customHeight="1">
      <c r="A293" s="1195"/>
      <c r="B293" s="1703"/>
      <c r="C293" s="910"/>
      <c r="D293" s="1196"/>
      <c r="E293" s="1198"/>
      <c r="F293" s="1226"/>
      <c r="G293" s="1239"/>
      <c r="H293" s="1884"/>
      <c r="I293" s="1229"/>
      <c r="J293" s="1230"/>
      <c r="K293" s="1238"/>
      <c r="L293" s="1883"/>
      <c r="M293" s="1152" t="s">
        <v>698</v>
      </c>
      <c r="N293" s="1151">
        <v>77000</v>
      </c>
      <c r="O293" s="1105" t="s">
        <v>604</v>
      </c>
      <c r="P293" s="1110" t="s">
        <v>97</v>
      </c>
      <c r="Q293" s="1161">
        <v>12</v>
      </c>
      <c r="R293" s="1161" t="s">
        <v>606</v>
      </c>
      <c r="S293" s="1110"/>
      <c r="T293" s="1235"/>
      <c r="U293" s="1235"/>
      <c r="V293" s="1236"/>
      <c r="W293" s="1236"/>
      <c r="X293" s="1236"/>
      <c r="Y293" s="1105" t="s">
        <v>609</v>
      </c>
      <c r="Z293" s="1069">
        <f>N293*Q293</f>
        <v>924000</v>
      </c>
    </row>
    <row r="294" spans="1:27" ht="15.75" customHeight="1">
      <c r="A294" s="1195"/>
      <c r="B294" s="1703"/>
      <c r="C294" s="910"/>
      <c r="D294" s="1196"/>
      <c r="E294" s="1198"/>
      <c r="F294" s="1226"/>
      <c r="G294" s="1239"/>
      <c r="H294" s="1884"/>
      <c r="I294" s="1229"/>
      <c r="J294" s="1230"/>
      <c r="K294" s="1238"/>
      <c r="L294" s="1883"/>
      <c r="M294" s="1152" t="s">
        <v>699</v>
      </c>
      <c r="N294" s="1151">
        <v>11000</v>
      </c>
      <c r="O294" s="1105" t="s">
        <v>604</v>
      </c>
      <c r="P294" s="1110" t="s">
        <v>97</v>
      </c>
      <c r="Q294" s="1161">
        <v>12</v>
      </c>
      <c r="R294" s="1161" t="s">
        <v>606</v>
      </c>
      <c r="S294" s="1110"/>
      <c r="T294" s="1235"/>
      <c r="U294" s="1235"/>
      <c r="V294" s="1236"/>
      <c r="W294" s="1236"/>
      <c r="X294" s="1236"/>
      <c r="Y294" s="1105" t="s">
        <v>609</v>
      </c>
      <c r="Z294" s="1069">
        <f>N294*Q294</f>
        <v>132000</v>
      </c>
    </row>
    <row r="295" spans="1:27" ht="15.75" customHeight="1">
      <c r="A295" s="1195"/>
      <c r="B295" s="1703"/>
      <c r="C295" s="910"/>
      <c r="D295" s="1196"/>
      <c r="E295" s="1198"/>
      <c r="F295" s="1226"/>
      <c r="G295" s="1239"/>
      <c r="H295" s="1884"/>
      <c r="I295" s="1229"/>
      <c r="J295" s="1230"/>
      <c r="K295" s="1238"/>
      <c r="L295" s="1148" t="s">
        <v>607</v>
      </c>
      <c r="M295" s="1152" t="s">
        <v>700</v>
      </c>
      <c r="N295" s="1151"/>
      <c r="O295" s="1105"/>
      <c r="P295" s="1110"/>
      <c r="Q295" s="1161"/>
      <c r="R295" s="1161"/>
      <c r="S295" s="1110"/>
      <c r="T295" s="1235"/>
      <c r="U295" s="1235"/>
      <c r="V295" s="1236"/>
      <c r="W295" s="1236"/>
      <c r="X295" s="1236"/>
      <c r="Y295" s="1105"/>
      <c r="Z295" s="1139"/>
    </row>
    <row r="296" spans="1:27" ht="15.75" customHeight="1">
      <c r="A296" s="1195"/>
      <c r="B296" s="1703"/>
      <c r="C296" s="910"/>
      <c r="D296" s="1196"/>
      <c r="E296" s="1198"/>
      <c r="F296" s="1226"/>
      <c r="G296" s="1239"/>
      <c r="H296" s="1228"/>
      <c r="I296" s="1229"/>
      <c r="J296" s="1230"/>
      <c r="K296" s="1238"/>
      <c r="L296" s="1148"/>
      <c r="M296" s="1152" t="s">
        <v>701</v>
      </c>
      <c r="N296" s="1151">
        <v>700000</v>
      </c>
      <c r="O296" s="1105" t="s">
        <v>630</v>
      </c>
      <c r="P296" s="1110" t="s">
        <v>97</v>
      </c>
      <c r="Q296" s="1161">
        <v>1</v>
      </c>
      <c r="R296" s="1161" t="s">
        <v>645</v>
      </c>
      <c r="S296" s="1110"/>
      <c r="T296" s="1235"/>
      <c r="U296" s="1235"/>
      <c r="V296" s="1236"/>
      <c r="W296" s="1236"/>
      <c r="X296" s="1236"/>
      <c r="Y296" s="1105" t="s">
        <v>643</v>
      </c>
      <c r="Z296" s="1139">
        <f t="shared" si="10"/>
        <v>700000</v>
      </c>
    </row>
    <row r="297" spans="1:27" ht="15.75" customHeight="1">
      <c r="A297" s="1991"/>
      <c r="B297" s="1992"/>
      <c r="C297" s="924"/>
      <c r="D297" s="1671"/>
      <c r="E297" s="1885"/>
      <c r="F297" s="1243"/>
      <c r="G297" s="1244"/>
      <c r="H297" s="1245"/>
      <c r="I297" s="1849"/>
      <c r="J297" s="1247"/>
      <c r="K297" s="1850"/>
      <c r="L297" s="2265"/>
      <c r="M297" s="1818" t="s">
        <v>702</v>
      </c>
      <c r="N297" s="1157">
        <v>20000</v>
      </c>
      <c r="O297" s="580" t="s">
        <v>630</v>
      </c>
      <c r="P297" s="1158" t="s">
        <v>97</v>
      </c>
      <c r="Q297" s="1250">
        <v>12</v>
      </c>
      <c r="R297" s="1250" t="s">
        <v>703</v>
      </c>
      <c r="S297" s="1158"/>
      <c r="T297" s="1251"/>
      <c r="U297" s="1251"/>
      <c r="V297" s="1252"/>
      <c r="W297" s="1252"/>
      <c r="X297" s="1252"/>
      <c r="Y297" s="580" t="s">
        <v>643</v>
      </c>
      <c r="Z297" s="1140">
        <f t="shared" si="10"/>
        <v>240000</v>
      </c>
    </row>
    <row r="298" spans="1:27" ht="15.75" customHeight="1">
      <c r="A298" s="2291"/>
      <c r="B298" s="2008"/>
      <c r="C298" s="2266"/>
      <c r="D298" s="2290"/>
      <c r="E298" s="2267"/>
      <c r="F298" s="2268"/>
      <c r="G298" s="2269"/>
      <c r="H298" s="2270"/>
      <c r="I298" s="2271"/>
      <c r="J298" s="2272"/>
      <c r="K298" s="2273"/>
      <c r="L298" s="2274" t="s">
        <v>657</v>
      </c>
      <c r="M298" s="2275" t="s">
        <v>704</v>
      </c>
      <c r="N298" s="2276">
        <v>100000</v>
      </c>
      <c r="O298" s="1830" t="s">
        <v>604</v>
      </c>
      <c r="P298" s="1831" t="s">
        <v>97</v>
      </c>
      <c r="Q298" s="1832">
        <v>12</v>
      </c>
      <c r="R298" s="1832" t="s">
        <v>705</v>
      </c>
      <c r="S298" s="1831"/>
      <c r="T298" s="2277"/>
      <c r="U298" s="2277"/>
      <c r="V298" s="2278"/>
      <c r="W298" s="2278"/>
      <c r="X298" s="2278"/>
      <c r="Y298" s="1830" t="s">
        <v>609</v>
      </c>
      <c r="Z298" s="2279">
        <f>N298*Q298</f>
        <v>1200000</v>
      </c>
    </row>
    <row r="299" spans="1:27" ht="15.75" customHeight="1">
      <c r="A299" s="616"/>
      <c r="B299" s="2018"/>
      <c r="C299" s="145"/>
      <c r="D299" s="467"/>
      <c r="E299" s="715" t="s">
        <v>706</v>
      </c>
      <c r="F299" s="1216" t="s">
        <v>707</v>
      </c>
      <c r="G299" s="1218">
        <v>9892</v>
      </c>
      <c r="H299" s="1218">
        <f>Z299/1000</f>
        <v>9892</v>
      </c>
      <c r="I299" s="1862">
        <f>(H299-G299)</f>
        <v>0</v>
      </c>
      <c r="J299" s="1863">
        <f>(H299/G299*100)-100</f>
        <v>0</v>
      </c>
      <c r="K299" s="1270"/>
      <c r="L299" s="1220"/>
      <c r="M299" s="1153"/>
      <c r="N299" s="1154"/>
      <c r="O299" s="1156"/>
      <c r="P299" s="1155"/>
      <c r="Q299" s="1222"/>
      <c r="R299" s="1222"/>
      <c r="S299" s="1155"/>
      <c r="T299" s="1223"/>
      <c r="U299" s="1223"/>
      <c r="V299" s="1224"/>
      <c r="W299" s="1224"/>
      <c r="X299" s="1224"/>
      <c r="Y299" s="1156"/>
      <c r="Z299" s="1182">
        <f>SUM(Z301:Z307)</f>
        <v>9892000</v>
      </c>
      <c r="AA299" s="931"/>
    </row>
    <row r="300" spans="1:27" ht="15.75" customHeight="1">
      <c r="A300" s="616"/>
      <c r="B300" s="2018"/>
      <c r="C300" s="2019"/>
      <c r="D300" s="2025"/>
      <c r="E300" s="75"/>
      <c r="F300" s="1226"/>
      <c r="G300" s="1239"/>
      <c r="H300" s="1228"/>
      <c r="I300" s="1229"/>
      <c r="J300" s="1230"/>
      <c r="K300" s="1231"/>
      <c r="L300" s="1887" t="s">
        <v>657</v>
      </c>
      <c r="M300" s="1152" t="s">
        <v>708</v>
      </c>
      <c r="N300" s="1151"/>
      <c r="O300" s="1105"/>
      <c r="P300" s="1110"/>
      <c r="Q300" s="1161"/>
      <c r="R300" s="1161"/>
      <c r="S300" s="1110"/>
      <c r="T300" s="1235"/>
      <c r="U300" s="1235"/>
      <c r="V300" s="1236"/>
      <c r="W300" s="1236"/>
      <c r="X300" s="1236"/>
      <c r="Y300" s="1105"/>
      <c r="Z300" s="1888"/>
    </row>
    <row r="301" spans="1:27" ht="15.75" customHeight="1">
      <c r="A301" s="616"/>
      <c r="B301" s="2018"/>
      <c r="C301" s="2019"/>
      <c r="D301" s="2025"/>
      <c r="E301" s="75"/>
      <c r="F301" s="1226"/>
      <c r="G301" s="1239"/>
      <c r="H301" s="1228"/>
      <c r="I301" s="1229"/>
      <c r="J301" s="1230"/>
      <c r="K301" s="1238"/>
      <c r="L301" s="1887"/>
      <c r="M301" s="1152" t="s">
        <v>709</v>
      </c>
      <c r="N301" s="1151">
        <v>100000</v>
      </c>
      <c r="O301" s="1105" t="s">
        <v>630</v>
      </c>
      <c r="P301" s="1110" t="s">
        <v>97</v>
      </c>
      <c r="Q301" s="1161">
        <v>12</v>
      </c>
      <c r="R301" s="1161" t="s">
        <v>710</v>
      </c>
      <c r="S301" s="1110" t="s">
        <v>97</v>
      </c>
      <c r="T301" s="1161">
        <v>2</v>
      </c>
      <c r="U301" s="1235" t="s">
        <v>631</v>
      </c>
      <c r="V301" s="1236"/>
      <c r="W301" s="1236"/>
      <c r="X301" s="1236"/>
      <c r="Y301" s="1105" t="s">
        <v>643</v>
      </c>
      <c r="Z301" s="1888">
        <f>N301*Q301*T301</f>
        <v>2400000</v>
      </c>
    </row>
    <row r="302" spans="1:27" ht="15.75" customHeight="1">
      <c r="A302" s="616"/>
      <c r="B302" s="2018"/>
      <c r="C302" s="2019"/>
      <c r="D302" s="2025"/>
      <c r="E302" s="75"/>
      <c r="F302" s="1226"/>
      <c r="G302" s="1239"/>
      <c r="H302" s="1228"/>
      <c r="I302" s="1229"/>
      <c r="J302" s="1230"/>
      <c r="K302" s="1238"/>
      <c r="L302" s="1887"/>
      <c r="M302" s="1152" t="s">
        <v>711</v>
      </c>
      <c r="N302" s="1151">
        <v>30000</v>
      </c>
      <c r="O302" s="1105" t="s">
        <v>630</v>
      </c>
      <c r="P302" s="1110" t="s">
        <v>97</v>
      </c>
      <c r="Q302" s="1161">
        <v>12</v>
      </c>
      <c r="R302" s="1161" t="s">
        <v>710</v>
      </c>
      <c r="S302" s="1110"/>
      <c r="T302" s="1235"/>
      <c r="U302" s="1235"/>
      <c r="V302" s="1236"/>
      <c r="W302" s="1236"/>
      <c r="X302" s="1236"/>
      <c r="Y302" s="1105" t="s">
        <v>643</v>
      </c>
      <c r="Z302" s="1888">
        <f>N302*Q302</f>
        <v>360000</v>
      </c>
    </row>
    <row r="303" spans="1:27" ht="15.75" customHeight="1">
      <c r="A303" s="616"/>
      <c r="B303" s="2018"/>
      <c r="C303" s="2019"/>
      <c r="D303" s="2025"/>
      <c r="E303" s="75"/>
      <c r="F303" s="1226"/>
      <c r="G303" s="1239"/>
      <c r="H303" s="1228"/>
      <c r="I303" s="1229"/>
      <c r="J303" s="1230"/>
      <c r="K303" s="1238"/>
      <c r="L303" s="1887"/>
      <c r="M303" s="1152" t="s">
        <v>712</v>
      </c>
      <c r="N303" s="1151">
        <v>11000</v>
      </c>
      <c r="O303" s="1105" t="s">
        <v>630</v>
      </c>
      <c r="P303" s="1110"/>
      <c r="Q303" s="1161">
        <v>12</v>
      </c>
      <c r="R303" s="1161" t="s">
        <v>710</v>
      </c>
      <c r="S303" s="1110"/>
      <c r="T303" s="1235"/>
      <c r="U303" s="1235"/>
      <c r="V303" s="1236"/>
      <c r="W303" s="1236"/>
      <c r="X303" s="1236"/>
      <c r="Y303" s="1105" t="s">
        <v>643</v>
      </c>
      <c r="Z303" s="1888">
        <f>N303*Q303</f>
        <v>132000</v>
      </c>
    </row>
    <row r="304" spans="1:27" ht="15.75" customHeight="1">
      <c r="A304" s="616"/>
      <c r="B304" s="2018"/>
      <c r="C304" s="2019"/>
      <c r="D304" s="2025"/>
      <c r="E304" s="75"/>
      <c r="F304" s="1226"/>
      <c r="G304" s="1239"/>
      <c r="H304" s="1228"/>
      <c r="I304" s="1229"/>
      <c r="J304" s="1230"/>
      <c r="K304" s="1278"/>
      <c r="L304" s="1887"/>
      <c r="M304" s="1152" t="s">
        <v>713</v>
      </c>
      <c r="N304" s="1151">
        <v>100000</v>
      </c>
      <c r="O304" s="1105" t="s">
        <v>630</v>
      </c>
      <c r="P304" s="1110" t="s">
        <v>97</v>
      </c>
      <c r="Q304" s="1161">
        <v>2</v>
      </c>
      <c r="R304" s="1161" t="s">
        <v>631</v>
      </c>
      <c r="S304" s="1110"/>
      <c r="T304" s="1235"/>
      <c r="U304" s="1235"/>
      <c r="V304" s="1236"/>
      <c r="W304" s="1236"/>
      <c r="X304" s="1236"/>
      <c r="Y304" s="1105" t="s">
        <v>643</v>
      </c>
      <c r="Z304" s="1888">
        <f>N304*Q304</f>
        <v>200000</v>
      </c>
    </row>
    <row r="305" spans="1:26" ht="15.75" customHeight="1">
      <c r="A305" s="616"/>
      <c r="B305" s="2018"/>
      <c r="C305" s="2019"/>
      <c r="D305" s="2025"/>
      <c r="E305" s="75"/>
      <c r="F305" s="1226"/>
      <c r="G305" s="1239"/>
      <c r="H305" s="1228"/>
      <c r="I305" s="1240"/>
      <c r="J305" s="1230"/>
      <c r="K305" s="1278"/>
      <c r="L305" s="1887"/>
      <c r="M305" s="1889" t="s">
        <v>714</v>
      </c>
      <c r="N305" s="1151">
        <v>10000</v>
      </c>
      <c r="O305" s="1105" t="s">
        <v>630</v>
      </c>
      <c r="P305" s="1110" t="s">
        <v>97</v>
      </c>
      <c r="Q305" s="1161">
        <v>10</v>
      </c>
      <c r="R305" s="1161" t="s">
        <v>631</v>
      </c>
      <c r="S305" s="1110" t="s">
        <v>97</v>
      </c>
      <c r="T305" s="1161">
        <v>2</v>
      </c>
      <c r="U305" s="1235" t="s">
        <v>631</v>
      </c>
      <c r="V305" s="1236"/>
      <c r="W305" s="1236"/>
      <c r="X305" s="1236"/>
      <c r="Y305" s="1105" t="s">
        <v>643</v>
      </c>
      <c r="Z305" s="1888">
        <f>N305*Q305*T305</f>
        <v>200000</v>
      </c>
    </row>
    <row r="306" spans="1:26" ht="15" customHeight="1">
      <c r="A306" s="616"/>
      <c r="B306" s="2018"/>
      <c r="C306" s="2019"/>
      <c r="D306" s="467"/>
      <c r="E306" s="77"/>
      <c r="F306" s="1226"/>
      <c r="G306" s="1239"/>
      <c r="H306" s="1228"/>
      <c r="I306" s="1240"/>
      <c r="J306" s="1230"/>
      <c r="K306" s="1278"/>
      <c r="L306" s="1887"/>
      <c r="M306" s="1889" t="s">
        <v>715</v>
      </c>
      <c r="N306" s="1151">
        <v>50000</v>
      </c>
      <c r="O306" s="1105" t="s">
        <v>630</v>
      </c>
      <c r="P306" s="1110" t="s">
        <v>97</v>
      </c>
      <c r="Q306" s="1161">
        <v>12</v>
      </c>
      <c r="R306" s="1161" t="s">
        <v>710</v>
      </c>
      <c r="S306" s="1110"/>
      <c r="T306" s="1235"/>
      <c r="U306" s="1235"/>
      <c r="V306" s="1236"/>
      <c r="W306" s="1236"/>
      <c r="X306" s="1236"/>
      <c r="Y306" s="1105" t="s">
        <v>643</v>
      </c>
      <c r="Z306" s="1888">
        <f>N306*Q306</f>
        <v>600000</v>
      </c>
    </row>
    <row r="307" spans="1:26" ht="15.75" customHeight="1">
      <c r="A307" s="616"/>
      <c r="B307" s="2018"/>
      <c r="C307" s="2019"/>
      <c r="D307" s="467"/>
      <c r="E307" s="77"/>
      <c r="F307" s="1243"/>
      <c r="G307" s="1244"/>
      <c r="H307" s="1245"/>
      <c r="I307" s="1246"/>
      <c r="J307" s="1247"/>
      <c r="K307" s="1886"/>
      <c r="L307" s="1890"/>
      <c r="M307" s="1891" t="s">
        <v>716</v>
      </c>
      <c r="N307" s="1157">
        <v>5000</v>
      </c>
      <c r="O307" s="580" t="s">
        <v>630</v>
      </c>
      <c r="P307" s="1158" t="s">
        <v>97</v>
      </c>
      <c r="Q307" s="1250">
        <v>5</v>
      </c>
      <c r="R307" s="1250" t="s">
        <v>717</v>
      </c>
      <c r="S307" s="1158" t="s">
        <v>97</v>
      </c>
      <c r="T307" s="1251">
        <v>20</v>
      </c>
      <c r="U307" s="1251" t="s">
        <v>718</v>
      </c>
      <c r="V307" s="1158" t="s">
        <v>97</v>
      </c>
      <c r="W307" s="1252">
        <v>12</v>
      </c>
      <c r="X307" s="1252" t="s">
        <v>703</v>
      </c>
      <c r="Y307" s="580" t="s">
        <v>643</v>
      </c>
      <c r="Z307" s="1892">
        <f>N307*Q307*T307*W307</f>
        <v>6000000</v>
      </c>
    </row>
    <row r="308" spans="1:26">
      <c r="A308" s="616"/>
      <c r="B308" s="2018"/>
      <c r="C308" s="2019"/>
      <c r="D308" s="467"/>
      <c r="E308" s="721" t="s">
        <v>719</v>
      </c>
      <c r="F308" s="1216" t="s">
        <v>720</v>
      </c>
      <c r="G308" s="1218">
        <v>3050</v>
      </c>
      <c r="H308" s="1218">
        <f>Z308/1000</f>
        <v>3050</v>
      </c>
      <c r="I308" s="1862">
        <f>(H308-G308)</f>
        <v>0</v>
      </c>
      <c r="J308" s="1863">
        <f>(H308/G308*100)-100</f>
        <v>0</v>
      </c>
      <c r="K308" s="1238"/>
      <c r="L308" s="1220"/>
      <c r="M308" s="1237"/>
      <c r="N308" s="1151"/>
      <c r="O308" s="1105"/>
      <c r="P308" s="1110"/>
      <c r="Q308" s="1161"/>
      <c r="R308" s="1161"/>
      <c r="S308" s="1110"/>
      <c r="T308" s="1235"/>
      <c r="U308" s="1235"/>
      <c r="V308" s="1236"/>
      <c r="W308" s="1236"/>
      <c r="X308" s="1236"/>
      <c r="Y308" s="1105"/>
      <c r="Z308" s="1184">
        <f>SUM(Z309:Z321)</f>
        <v>3050000</v>
      </c>
    </row>
    <row r="309" spans="1:26">
      <c r="A309" s="616"/>
      <c r="B309" s="2018"/>
      <c r="C309" s="2019"/>
      <c r="D309" s="467"/>
      <c r="E309" s="721"/>
      <c r="F309" s="1226"/>
      <c r="G309" s="1274"/>
      <c r="H309" s="1274"/>
      <c r="I309" s="1584"/>
      <c r="J309" s="1230"/>
      <c r="K309" s="1238"/>
      <c r="L309" s="1883" t="s">
        <v>657</v>
      </c>
      <c r="M309" s="1237" t="s">
        <v>721</v>
      </c>
      <c r="N309" s="1151"/>
      <c r="O309" s="1105"/>
      <c r="P309" s="1110"/>
      <c r="Q309" s="1161"/>
      <c r="R309" s="1161"/>
      <c r="S309" s="1110"/>
      <c r="T309" s="1235"/>
      <c r="U309" s="1235"/>
      <c r="V309" s="1236"/>
      <c r="W309" s="1236"/>
      <c r="X309" s="1236"/>
      <c r="Y309" s="1105"/>
      <c r="Z309" s="1893"/>
    </row>
    <row r="310" spans="1:26">
      <c r="A310" s="616"/>
      <c r="B310" s="2018"/>
      <c r="C310" s="2019"/>
      <c r="D310" s="467"/>
      <c r="E310" s="721"/>
      <c r="F310" s="1226"/>
      <c r="G310" s="1274"/>
      <c r="H310" s="1274"/>
      <c r="I310" s="1584"/>
      <c r="J310" s="1230"/>
      <c r="K310" s="1238"/>
      <c r="L310" s="1883"/>
      <c r="M310" s="1152" t="s">
        <v>722</v>
      </c>
      <c r="N310" s="1151">
        <v>600000</v>
      </c>
      <c r="O310" s="1105" t="s">
        <v>630</v>
      </c>
      <c r="P310" s="1110" t="s">
        <v>97</v>
      </c>
      <c r="Q310" s="1161">
        <v>1</v>
      </c>
      <c r="R310" s="1161" t="s">
        <v>631</v>
      </c>
      <c r="S310" s="1235"/>
      <c r="T310" s="1279"/>
      <c r="U310" s="1235"/>
      <c r="V310" s="1236"/>
      <c r="W310" s="1236"/>
      <c r="X310" s="1236"/>
      <c r="Y310" s="1105" t="s">
        <v>643</v>
      </c>
      <c r="Z310" s="1069">
        <f>N310*Q310</f>
        <v>600000</v>
      </c>
    </row>
    <row r="311" spans="1:26">
      <c r="A311" s="616"/>
      <c r="B311" s="2018"/>
      <c r="C311" s="2019"/>
      <c r="D311" s="467"/>
      <c r="E311" s="721"/>
      <c r="F311" s="1226"/>
      <c r="G311" s="1274"/>
      <c r="H311" s="1274"/>
      <c r="I311" s="1584"/>
      <c r="J311" s="1230"/>
      <c r="K311" s="1238"/>
      <c r="L311" s="1883"/>
      <c r="M311" s="1152" t="s">
        <v>723</v>
      </c>
      <c r="N311" s="1151">
        <v>300000</v>
      </c>
      <c r="O311" s="1105" t="s">
        <v>630</v>
      </c>
      <c r="P311" s="1110" t="s">
        <v>97</v>
      </c>
      <c r="Q311" s="1161">
        <v>1</v>
      </c>
      <c r="R311" s="1161" t="s">
        <v>631</v>
      </c>
      <c r="S311" s="1235"/>
      <c r="T311" s="1279"/>
      <c r="U311" s="1235"/>
      <c r="V311" s="1236"/>
      <c r="W311" s="1236"/>
      <c r="X311" s="1236"/>
      <c r="Y311" s="1105" t="s">
        <v>643</v>
      </c>
      <c r="Z311" s="1069">
        <f>N311*Q311</f>
        <v>300000</v>
      </c>
    </row>
    <row r="312" spans="1:26">
      <c r="A312" s="616"/>
      <c r="B312" s="2018"/>
      <c r="C312" s="2019"/>
      <c r="D312" s="2025"/>
      <c r="E312" s="485"/>
      <c r="F312" s="1226"/>
      <c r="G312" s="1239"/>
      <c r="H312" s="1228"/>
      <c r="I312" s="1229"/>
      <c r="J312" s="1230"/>
      <c r="K312" s="1231" t="s">
        <v>724</v>
      </c>
      <c r="L312" s="1883" t="s">
        <v>657</v>
      </c>
      <c r="M312" s="1152" t="s">
        <v>725</v>
      </c>
      <c r="N312" s="1151"/>
      <c r="O312" s="1105"/>
      <c r="P312" s="1110"/>
      <c r="Q312" s="1161"/>
      <c r="R312" s="1161"/>
      <c r="S312" s="1235"/>
      <c r="T312" s="1279"/>
      <c r="U312" s="1235"/>
      <c r="V312" s="1236"/>
      <c r="W312" s="1236"/>
      <c r="X312" s="1236"/>
      <c r="Y312" s="1105"/>
      <c r="Z312" s="1069"/>
    </row>
    <row r="313" spans="1:26">
      <c r="A313" s="616"/>
      <c r="B313" s="2018"/>
      <c r="C313" s="2019"/>
      <c r="D313" s="2025"/>
      <c r="E313" s="485"/>
      <c r="F313" s="1226"/>
      <c r="G313" s="1239"/>
      <c r="H313" s="1228"/>
      <c r="I313" s="1229"/>
      <c r="J313" s="1230"/>
      <c r="K313" s="1238"/>
      <c r="L313" s="1883"/>
      <c r="M313" s="1152" t="s">
        <v>726</v>
      </c>
      <c r="N313" s="1151">
        <v>250000</v>
      </c>
      <c r="O313" s="1105" t="s">
        <v>630</v>
      </c>
      <c r="P313" s="1110" t="s">
        <v>97</v>
      </c>
      <c r="Q313" s="1161">
        <v>1</v>
      </c>
      <c r="R313" s="1161" t="s">
        <v>631</v>
      </c>
      <c r="S313" s="1235"/>
      <c r="T313" s="1279"/>
      <c r="U313" s="1235"/>
      <c r="V313" s="1236"/>
      <c r="W313" s="1236"/>
      <c r="X313" s="1236"/>
      <c r="Y313" s="1105" t="s">
        <v>643</v>
      </c>
      <c r="Z313" s="1069">
        <f>N313*Q313</f>
        <v>250000</v>
      </c>
    </row>
    <row r="314" spans="1:26">
      <c r="A314" s="616"/>
      <c r="B314" s="2018"/>
      <c r="C314" s="2019"/>
      <c r="D314" s="2025"/>
      <c r="E314" s="485"/>
      <c r="F314" s="1226"/>
      <c r="G314" s="1239"/>
      <c r="H314" s="1228"/>
      <c r="I314" s="1229"/>
      <c r="J314" s="1230"/>
      <c r="K314" s="1238"/>
      <c r="L314" s="1883" t="s">
        <v>657</v>
      </c>
      <c r="M314" s="1152" t="s">
        <v>727</v>
      </c>
      <c r="N314" s="1151"/>
      <c r="O314" s="1105"/>
      <c r="P314" s="1110"/>
      <c r="Q314" s="1161"/>
      <c r="R314" s="1161"/>
      <c r="S314" s="1235"/>
      <c r="T314" s="1279"/>
      <c r="U314" s="1235"/>
      <c r="V314" s="1236"/>
      <c r="W314" s="1236"/>
      <c r="X314" s="1236"/>
      <c r="Y314" s="1105"/>
      <c r="Z314" s="1069"/>
    </row>
    <row r="315" spans="1:26">
      <c r="A315" s="616"/>
      <c r="B315" s="2018"/>
      <c r="C315" s="2019"/>
      <c r="D315" s="2025"/>
      <c r="E315" s="485"/>
      <c r="F315" s="1226"/>
      <c r="G315" s="1239"/>
      <c r="H315" s="1228"/>
      <c r="I315" s="1229"/>
      <c r="J315" s="1230"/>
      <c r="K315" s="1238"/>
      <c r="L315" s="1883"/>
      <c r="M315" s="1237" t="s">
        <v>728</v>
      </c>
      <c r="N315" s="1151">
        <v>500000</v>
      </c>
      <c r="O315" s="1105" t="s">
        <v>630</v>
      </c>
      <c r="P315" s="1110" t="s">
        <v>97</v>
      </c>
      <c r="Q315" s="1161">
        <v>1</v>
      </c>
      <c r="R315" s="1161" t="s">
        <v>631</v>
      </c>
      <c r="S315" s="1235"/>
      <c r="T315" s="1279"/>
      <c r="U315" s="1235"/>
      <c r="V315" s="1236"/>
      <c r="W315" s="1236"/>
      <c r="X315" s="1236"/>
      <c r="Y315" s="1105" t="s">
        <v>643</v>
      </c>
      <c r="Z315" s="1069">
        <f>N315*Q315</f>
        <v>500000</v>
      </c>
    </row>
    <row r="316" spans="1:26">
      <c r="A316" s="616"/>
      <c r="B316" s="2018"/>
      <c r="C316" s="2019"/>
      <c r="D316" s="467"/>
      <c r="E316" s="485"/>
      <c r="F316" s="1226"/>
      <c r="G316" s="1239"/>
      <c r="H316" s="1228"/>
      <c r="I316" s="1229"/>
      <c r="J316" s="1230"/>
      <c r="K316" s="1238"/>
      <c r="L316" s="1883"/>
      <c r="M316" s="1237" t="s">
        <v>729</v>
      </c>
      <c r="N316" s="1151">
        <v>400000</v>
      </c>
      <c r="O316" s="1105" t="s">
        <v>630</v>
      </c>
      <c r="P316" s="1110" t="s">
        <v>97</v>
      </c>
      <c r="Q316" s="1161">
        <v>1</v>
      </c>
      <c r="R316" s="1161" t="s">
        <v>631</v>
      </c>
      <c r="S316" s="1235"/>
      <c r="T316" s="1279"/>
      <c r="U316" s="1235"/>
      <c r="V316" s="1236"/>
      <c r="W316" s="1236"/>
      <c r="X316" s="1236"/>
      <c r="Y316" s="1105" t="s">
        <v>643</v>
      </c>
      <c r="Z316" s="1069">
        <f>N316*Q316</f>
        <v>400000</v>
      </c>
    </row>
    <row r="317" spans="1:26">
      <c r="A317" s="616"/>
      <c r="B317" s="2018"/>
      <c r="C317" s="2019"/>
      <c r="D317" s="467"/>
      <c r="F317" s="1226"/>
      <c r="G317" s="1239"/>
      <c r="H317" s="1228"/>
      <c r="I317" s="1240"/>
      <c r="J317" s="1230"/>
      <c r="K317" s="1241"/>
      <c r="L317" s="1883"/>
      <c r="M317" s="1152" t="s">
        <v>730</v>
      </c>
      <c r="N317" s="1151">
        <v>100000</v>
      </c>
      <c r="O317" s="1105" t="s">
        <v>630</v>
      </c>
      <c r="P317" s="1110" t="s">
        <v>97</v>
      </c>
      <c r="Q317" s="1161">
        <v>1</v>
      </c>
      <c r="R317" s="1161" t="s">
        <v>631</v>
      </c>
      <c r="S317" s="1110"/>
      <c r="T317" s="1279"/>
      <c r="U317" s="1235"/>
      <c r="V317" s="1236"/>
      <c r="W317" s="1236"/>
      <c r="X317" s="1236"/>
      <c r="Y317" s="1105" t="s">
        <v>643</v>
      </c>
      <c r="Z317" s="1069">
        <f>N317*Q317</f>
        <v>100000</v>
      </c>
    </row>
    <row r="318" spans="1:26">
      <c r="A318" s="616"/>
      <c r="B318" s="2018"/>
      <c r="C318" s="2019"/>
      <c r="D318" s="467"/>
      <c r="F318" s="1226"/>
      <c r="G318" s="1239"/>
      <c r="H318" s="1228"/>
      <c r="I318" s="1240"/>
      <c r="J318" s="1230"/>
      <c r="K318" s="1241"/>
      <c r="L318" s="1883"/>
      <c r="M318" s="1237" t="s">
        <v>731</v>
      </c>
      <c r="N318" s="1151"/>
      <c r="O318" s="1105"/>
      <c r="P318" s="1110"/>
      <c r="Q318" s="1161"/>
      <c r="R318" s="1161"/>
      <c r="S318" s="1235"/>
      <c r="T318" s="1279"/>
      <c r="U318" s="1235"/>
      <c r="V318" s="1236"/>
      <c r="W318" s="1236"/>
      <c r="X318" s="1236"/>
      <c r="Y318" s="1105"/>
      <c r="Z318" s="1069"/>
    </row>
    <row r="319" spans="1:26">
      <c r="A319" s="763"/>
      <c r="B319" s="2020"/>
      <c r="C319" s="152"/>
      <c r="D319" s="517"/>
      <c r="E319" s="565"/>
      <c r="F319" s="1243"/>
      <c r="G319" s="1244"/>
      <c r="H319" s="1245"/>
      <c r="I319" s="1246"/>
      <c r="J319" s="1247"/>
      <c r="K319" s="2280"/>
      <c r="L319" s="2281"/>
      <c r="M319" s="1249" t="s">
        <v>726</v>
      </c>
      <c r="N319" s="1157">
        <v>600000</v>
      </c>
      <c r="O319" s="580" t="s">
        <v>630</v>
      </c>
      <c r="P319" s="1158" t="s">
        <v>97</v>
      </c>
      <c r="Q319" s="1250">
        <v>1</v>
      </c>
      <c r="R319" s="1250" t="s">
        <v>631</v>
      </c>
      <c r="S319" s="1158"/>
      <c r="T319" s="2282"/>
      <c r="U319" s="1251"/>
      <c r="V319" s="1252"/>
      <c r="W319" s="1252"/>
      <c r="X319" s="1252"/>
      <c r="Y319" s="580" t="s">
        <v>643</v>
      </c>
      <c r="Z319" s="1070">
        <f>N319*Q319</f>
        <v>600000</v>
      </c>
    </row>
    <row r="320" spans="1:26">
      <c r="A320" s="1126"/>
      <c r="B320" s="70"/>
      <c r="C320" s="145"/>
      <c r="D320" s="2024"/>
      <c r="E320" s="1634"/>
      <c r="F320" s="1216"/>
      <c r="G320" s="2283"/>
      <c r="H320" s="2012"/>
      <c r="I320" s="2284"/>
      <c r="J320" s="1765"/>
      <c r="K320" s="1585"/>
      <c r="L320" s="2285" t="s">
        <v>657</v>
      </c>
      <c r="M320" s="2286" t="s">
        <v>732</v>
      </c>
      <c r="N320" s="215"/>
      <c r="O320" s="216"/>
      <c r="P320" s="60"/>
      <c r="Q320" s="217"/>
      <c r="R320" s="217"/>
      <c r="S320" s="60"/>
      <c r="T320" s="219"/>
      <c r="U320" s="218"/>
      <c r="V320" s="220"/>
      <c r="W320" s="220"/>
      <c r="X320" s="220"/>
      <c r="Y320" s="216"/>
      <c r="Z320" s="2287"/>
    </row>
    <row r="321" spans="1:26">
      <c r="A321" s="616"/>
      <c r="B321" s="2018"/>
      <c r="C321" s="152"/>
      <c r="D321" s="467"/>
      <c r="E321" s="825"/>
      <c r="F321" s="1243"/>
      <c r="G321" s="2107"/>
      <c r="H321" s="1245"/>
      <c r="I321" s="1262"/>
      <c r="J321" s="1263"/>
      <c r="K321" s="302"/>
      <c r="L321" s="790"/>
      <c r="M321" s="550" t="s">
        <v>733</v>
      </c>
      <c r="N321" s="710">
        <v>100000</v>
      </c>
      <c r="O321" s="221" t="s">
        <v>630</v>
      </c>
      <c r="P321" s="59" t="s">
        <v>97</v>
      </c>
      <c r="Q321" s="711">
        <v>3</v>
      </c>
      <c r="R321" s="711" t="s">
        <v>631</v>
      </c>
      <c r="S321" s="59"/>
      <c r="T321" s="223"/>
      <c r="U321" s="222"/>
      <c r="V321" s="224"/>
      <c r="W321" s="224"/>
      <c r="X321" s="224"/>
      <c r="Y321" s="221" t="s">
        <v>643</v>
      </c>
      <c r="Z321" s="841">
        <f>N321*Q321</f>
        <v>300000</v>
      </c>
    </row>
    <row r="322" spans="1:26">
      <c r="A322" s="616"/>
      <c r="B322" s="2018"/>
      <c r="C322" s="2019"/>
      <c r="D322" s="467"/>
      <c r="E322" s="75"/>
      <c r="F322" s="1119" t="s">
        <v>734</v>
      </c>
      <c r="G322" s="1253">
        <v>240</v>
      </c>
      <c r="H322" s="2106">
        <f>Z322/1000</f>
        <v>240</v>
      </c>
      <c r="I322" s="1846">
        <f>(H322-G322)</f>
        <v>0</v>
      </c>
      <c r="J322" s="1230">
        <v>0</v>
      </c>
      <c r="K322" s="789"/>
      <c r="L322" s="1544"/>
      <c r="M322" s="240"/>
      <c r="N322" s="1895"/>
      <c r="O322" s="1206"/>
      <c r="P322" s="1206"/>
      <c r="Q322" s="1206"/>
      <c r="R322" s="1206"/>
      <c r="S322" s="1896"/>
      <c r="T322" s="1896"/>
      <c r="U322" s="1896"/>
      <c r="V322" s="1896"/>
      <c r="W322" s="214"/>
      <c r="X322" s="214"/>
      <c r="Y322" s="1208"/>
      <c r="Z322" s="1186">
        <f>SUM(Z324:Z324)</f>
        <v>240000</v>
      </c>
    </row>
    <row r="323" spans="1:26">
      <c r="A323" s="616"/>
      <c r="B323" s="2018"/>
      <c r="C323" s="2019"/>
      <c r="D323" s="564"/>
      <c r="E323" s="75"/>
      <c r="F323" s="1119"/>
      <c r="G323" s="1253"/>
      <c r="H323" s="1257"/>
      <c r="I323" s="1258"/>
      <c r="J323" s="1255"/>
      <c r="K323" s="789"/>
      <c r="L323" s="1544" t="s">
        <v>657</v>
      </c>
      <c r="M323" s="1894" t="s">
        <v>734</v>
      </c>
      <c r="N323" s="1895"/>
      <c r="O323" s="1206"/>
      <c r="P323" s="1206"/>
      <c r="Q323" s="1206"/>
      <c r="R323" s="1206"/>
      <c r="S323" s="1896"/>
      <c r="T323" s="1896"/>
      <c r="U323" s="1896"/>
      <c r="V323" s="1896"/>
      <c r="W323" s="214"/>
      <c r="X323" s="214"/>
      <c r="Y323" s="1208"/>
      <c r="Z323" s="840"/>
    </row>
    <row r="324" spans="1:26">
      <c r="A324" s="616"/>
      <c r="B324" s="2018"/>
      <c r="C324" s="2019"/>
      <c r="D324" s="517"/>
      <c r="E324" s="77"/>
      <c r="F324" s="1623"/>
      <c r="G324" s="1260"/>
      <c r="H324" s="1261"/>
      <c r="I324" s="1262"/>
      <c r="J324" s="1263"/>
      <c r="K324" s="302"/>
      <c r="L324" s="1639"/>
      <c r="M324" s="1897" t="s">
        <v>733</v>
      </c>
      <c r="N324" s="1898">
        <v>60000</v>
      </c>
      <c r="O324" s="59" t="s">
        <v>630</v>
      </c>
      <c r="P324" s="59" t="s">
        <v>635</v>
      </c>
      <c r="Q324" s="59">
        <v>4</v>
      </c>
      <c r="R324" s="59" t="s">
        <v>631</v>
      </c>
      <c r="S324" s="1899"/>
      <c r="T324" s="1899"/>
      <c r="U324" s="1899"/>
      <c r="V324" s="1899"/>
      <c r="W324" s="224"/>
      <c r="X324" s="224"/>
      <c r="Y324" s="221" t="s">
        <v>632</v>
      </c>
      <c r="Z324" s="841">
        <f>N324*Q324</f>
        <v>240000</v>
      </c>
    </row>
    <row r="325" spans="1:26">
      <c r="A325" s="1126"/>
      <c r="B325" s="70"/>
      <c r="C325" s="153"/>
      <c r="D325" s="2022" t="s">
        <v>735</v>
      </c>
      <c r="E325" s="720" t="s">
        <v>724</v>
      </c>
      <c r="F325" s="2025" t="s">
        <v>736</v>
      </c>
      <c r="G325" s="529">
        <v>100</v>
      </c>
      <c r="H325" s="559">
        <v>100</v>
      </c>
      <c r="I325" s="527">
        <f>(H325-G325)</f>
        <v>0</v>
      </c>
      <c r="J325" s="533">
        <f>(H325/G325*100)-100</f>
        <v>0</v>
      </c>
      <c r="K325" s="101"/>
      <c r="L325" s="197"/>
      <c r="M325" s="504" t="s">
        <v>737</v>
      </c>
      <c r="N325" s="198"/>
      <c r="O325" s="199"/>
      <c r="P325" s="200"/>
      <c r="Q325" s="201"/>
      <c r="R325" s="201"/>
      <c r="S325" s="94"/>
      <c r="T325" s="176"/>
      <c r="U325" s="173"/>
      <c r="V325" s="88"/>
      <c r="W325" s="377"/>
      <c r="X325" s="44"/>
      <c r="Y325" s="18"/>
      <c r="Z325" s="1181">
        <f>Z326</f>
        <v>100000</v>
      </c>
    </row>
    <row r="326" spans="1:26">
      <c r="A326" s="616"/>
      <c r="B326" s="2018"/>
      <c r="C326" s="153"/>
      <c r="D326" s="2022" t="s">
        <v>738</v>
      </c>
      <c r="E326" s="75"/>
      <c r="F326" s="2025"/>
      <c r="G326" s="537"/>
      <c r="H326" s="518"/>
      <c r="I326" s="542"/>
      <c r="J326" s="528"/>
      <c r="K326" s="719"/>
      <c r="L326" s="175"/>
      <c r="M326" s="887" t="s">
        <v>739</v>
      </c>
      <c r="N326" s="888">
        <v>50000</v>
      </c>
      <c r="O326" s="881" t="s">
        <v>630</v>
      </c>
      <c r="P326" s="884" t="s">
        <v>97</v>
      </c>
      <c r="Q326" s="883">
        <v>2</v>
      </c>
      <c r="R326" s="883" t="s">
        <v>631</v>
      </c>
      <c r="S326" s="885"/>
      <c r="T326" s="909"/>
      <c r="U326" s="885"/>
      <c r="V326" s="883"/>
      <c r="W326" s="929"/>
      <c r="X326" s="886"/>
      <c r="Y326" s="881" t="s">
        <v>643</v>
      </c>
      <c r="Z326" s="1047">
        <f>N326*Q326</f>
        <v>100000</v>
      </c>
    </row>
    <row r="327" spans="1:26">
      <c r="A327" s="616"/>
      <c r="B327" s="1213"/>
      <c r="C327" s="154"/>
      <c r="D327" s="517"/>
      <c r="E327" s="77"/>
      <c r="F327" s="2023"/>
      <c r="G327" s="543"/>
      <c r="H327" s="545"/>
      <c r="I327" s="544"/>
      <c r="J327" s="534"/>
      <c r="K327" s="98"/>
      <c r="L327" s="209"/>
      <c r="M327" s="908"/>
      <c r="N327" s="897"/>
      <c r="O327" s="898"/>
      <c r="P327" s="899"/>
      <c r="Q327" s="900"/>
      <c r="R327" s="900"/>
      <c r="S327" s="901"/>
      <c r="T327" s="932"/>
      <c r="U327" s="901"/>
      <c r="V327" s="902"/>
      <c r="W327" s="902"/>
      <c r="X327" s="902"/>
      <c r="Y327" s="898"/>
      <c r="Z327" s="1051"/>
    </row>
    <row r="328" spans="1:26">
      <c r="A328" s="616"/>
      <c r="B328" s="2018"/>
      <c r="C328" s="1948"/>
      <c r="D328" s="412"/>
      <c r="E328" s="715" t="s">
        <v>740</v>
      </c>
      <c r="F328" s="2024" t="s">
        <v>741</v>
      </c>
      <c r="G328" s="526">
        <v>2200</v>
      </c>
      <c r="H328" s="1636">
        <v>2200</v>
      </c>
      <c r="I328" s="527">
        <f>(H328-G328)</f>
        <v>0</v>
      </c>
      <c r="J328" s="533">
        <f>(H328/G328*100)-100</f>
        <v>0</v>
      </c>
      <c r="K328" s="101"/>
      <c r="L328" s="197"/>
      <c r="M328" s="1048" t="s">
        <v>737</v>
      </c>
      <c r="N328" s="870"/>
      <c r="O328" s="871"/>
      <c r="P328" s="872"/>
      <c r="Q328" s="873"/>
      <c r="R328" s="873"/>
      <c r="S328" s="875"/>
      <c r="T328" s="874"/>
      <c r="U328" s="1049"/>
      <c r="V328" s="873"/>
      <c r="W328" s="926"/>
      <c r="X328" s="876"/>
      <c r="Y328" s="871"/>
      <c r="Z328" s="1053">
        <f>Z329+Z330+Z331</f>
        <v>2200000</v>
      </c>
    </row>
    <row r="329" spans="1:26">
      <c r="A329" s="624"/>
      <c r="B329" s="2018"/>
      <c r="C329" s="153"/>
      <c r="D329" s="2022"/>
      <c r="E329" s="75"/>
      <c r="F329" s="2025"/>
      <c r="G329" s="537"/>
      <c r="H329" s="529"/>
      <c r="I329" s="531"/>
      <c r="J329" s="528"/>
      <c r="K329" s="719"/>
      <c r="L329" s="175"/>
      <c r="M329" s="887" t="s">
        <v>742</v>
      </c>
      <c r="N329" s="888">
        <v>70000</v>
      </c>
      <c r="O329" s="881" t="s">
        <v>630</v>
      </c>
      <c r="P329" s="884" t="s">
        <v>97</v>
      </c>
      <c r="Q329" s="883">
        <v>4</v>
      </c>
      <c r="R329" s="883" t="s">
        <v>636</v>
      </c>
      <c r="S329" s="884" t="s">
        <v>97</v>
      </c>
      <c r="T329" s="909">
        <v>4</v>
      </c>
      <c r="U329" s="885" t="s">
        <v>743</v>
      </c>
      <c r="V329" s="883"/>
      <c r="W329" s="929"/>
      <c r="X329" s="886"/>
      <c r="Y329" s="881" t="s">
        <v>643</v>
      </c>
      <c r="Z329" s="1047">
        <f>N329*Q329*T329</f>
        <v>1120000</v>
      </c>
    </row>
    <row r="330" spans="1:26">
      <c r="A330" s="624"/>
      <c r="B330" s="2018"/>
      <c r="C330" s="153"/>
      <c r="D330" s="2022"/>
      <c r="E330" s="75"/>
      <c r="F330" s="2025"/>
      <c r="G330" s="537"/>
      <c r="H330" s="529"/>
      <c r="I330" s="531"/>
      <c r="J330" s="528"/>
      <c r="K330" s="99"/>
      <c r="L330" s="175"/>
      <c r="M330" s="887" t="s">
        <v>726</v>
      </c>
      <c r="N330" s="888">
        <v>200000</v>
      </c>
      <c r="O330" s="881" t="s">
        <v>630</v>
      </c>
      <c r="P330" s="884" t="s">
        <v>97</v>
      </c>
      <c r="Q330" s="883">
        <v>4</v>
      </c>
      <c r="R330" s="883" t="s">
        <v>631</v>
      </c>
      <c r="S330" s="885"/>
      <c r="T330" s="909"/>
      <c r="U330" s="885"/>
      <c r="V330" s="883"/>
      <c r="W330" s="929"/>
      <c r="X330" s="886"/>
      <c r="Y330" s="881" t="s">
        <v>643</v>
      </c>
      <c r="Z330" s="1047">
        <f>N330*Q330</f>
        <v>800000</v>
      </c>
    </row>
    <row r="331" spans="1:26">
      <c r="A331" s="624"/>
      <c r="B331" s="2018"/>
      <c r="C331" s="153"/>
      <c r="D331" s="2022"/>
      <c r="E331" s="75"/>
      <c r="F331" s="2023"/>
      <c r="G331" s="543"/>
      <c r="H331" s="530"/>
      <c r="I331" s="532"/>
      <c r="J331" s="534"/>
      <c r="K331" s="98"/>
      <c r="L331" s="209"/>
      <c r="M331" s="908" t="s">
        <v>744</v>
      </c>
      <c r="N331" s="897">
        <v>40000</v>
      </c>
      <c r="O331" s="898" t="s">
        <v>604</v>
      </c>
      <c r="P331" s="899" t="s">
        <v>97</v>
      </c>
      <c r="Q331" s="900">
        <v>7</v>
      </c>
      <c r="R331" s="900" t="s">
        <v>606</v>
      </c>
      <c r="S331" s="901"/>
      <c r="T331" s="932"/>
      <c r="U331" s="901"/>
      <c r="V331" s="900"/>
      <c r="W331" s="1050"/>
      <c r="X331" s="902"/>
      <c r="Y331" s="898" t="s">
        <v>609</v>
      </c>
      <c r="Z331" s="1051">
        <f>N331*Q331</f>
        <v>280000</v>
      </c>
    </row>
    <row r="332" spans="1:26" ht="15.75" customHeight="1">
      <c r="A332" s="616"/>
      <c r="B332" s="2018"/>
      <c r="C332" s="2019"/>
      <c r="D332" s="409"/>
      <c r="E332" s="722" t="s">
        <v>204</v>
      </c>
      <c r="F332" s="2025" t="s">
        <v>290</v>
      </c>
      <c r="G332" s="529">
        <v>7750</v>
      </c>
      <c r="H332" s="559">
        <v>7750</v>
      </c>
      <c r="I332" s="527">
        <f>(H332-G332)</f>
        <v>0</v>
      </c>
      <c r="J332" s="539">
        <f>(H332/G332*100)-100</f>
        <v>0</v>
      </c>
      <c r="K332" s="99"/>
      <c r="L332" s="52"/>
      <c r="M332" s="505"/>
      <c r="N332" s="179"/>
      <c r="O332" s="202"/>
      <c r="P332" s="1207"/>
      <c r="Q332" s="180"/>
      <c r="R332" s="180"/>
      <c r="S332" s="11"/>
      <c r="T332" s="178"/>
      <c r="U332" s="83"/>
      <c r="V332" s="1212"/>
      <c r="W332" s="378"/>
      <c r="X332" s="9"/>
      <c r="Y332" s="1211"/>
      <c r="Z332" s="1186">
        <f>SUM(Z334:Z341)</f>
        <v>7750000</v>
      </c>
    </row>
    <row r="333" spans="1:26" ht="15.75" customHeight="1">
      <c r="A333" s="624"/>
      <c r="B333" s="2018"/>
      <c r="C333" s="153"/>
      <c r="D333" s="2022"/>
      <c r="E333" s="75"/>
      <c r="F333" s="2025" t="s">
        <v>277</v>
      </c>
      <c r="G333" s="529"/>
      <c r="H333" s="559"/>
      <c r="I333" s="531"/>
      <c r="J333" s="528"/>
      <c r="K333" s="99"/>
      <c r="L333" s="175"/>
      <c r="M333" s="499" t="s">
        <v>356</v>
      </c>
      <c r="N333" s="177"/>
      <c r="O333" s="1211"/>
      <c r="P333" s="11"/>
      <c r="Q333" s="1212"/>
      <c r="R333" s="1212"/>
      <c r="S333" s="83"/>
      <c r="T333" s="178"/>
      <c r="U333" s="83"/>
      <c r="V333" s="1212"/>
      <c r="W333" s="378"/>
      <c r="X333" s="9"/>
      <c r="Y333" s="1211"/>
      <c r="Z333" s="845"/>
    </row>
    <row r="334" spans="1:26" ht="15.75" customHeight="1">
      <c r="A334" s="616"/>
      <c r="B334" s="2018"/>
      <c r="C334" s="2017"/>
      <c r="D334" s="2022"/>
      <c r="F334" s="2025"/>
      <c r="G334" s="529"/>
      <c r="H334" s="529"/>
      <c r="I334" s="531"/>
      <c r="J334" s="528"/>
      <c r="L334" s="25"/>
      <c r="M334" s="506" t="s">
        <v>752</v>
      </c>
      <c r="N334" s="177">
        <v>200000</v>
      </c>
      <c r="O334" s="1211" t="s">
        <v>108</v>
      </c>
      <c r="P334" s="11" t="s">
        <v>97</v>
      </c>
      <c r="Q334" s="1212">
        <v>4</v>
      </c>
      <c r="R334" s="1212" t="s">
        <v>115</v>
      </c>
      <c r="S334" s="83"/>
      <c r="T334" s="178"/>
      <c r="U334" s="83"/>
      <c r="V334" s="1212"/>
      <c r="W334" s="378"/>
      <c r="X334" s="9"/>
      <c r="Y334" s="1211" t="s">
        <v>19</v>
      </c>
      <c r="Z334" s="843">
        <f>N334*Q334</f>
        <v>800000</v>
      </c>
    </row>
    <row r="335" spans="1:26" ht="15.75" customHeight="1">
      <c r="A335" s="624"/>
      <c r="B335" s="2018"/>
      <c r="C335" s="153"/>
      <c r="D335" s="2022"/>
      <c r="E335" s="560"/>
      <c r="F335" s="2025"/>
      <c r="G335" s="529"/>
      <c r="H335" s="529"/>
      <c r="I335" s="531"/>
      <c r="J335" s="528"/>
      <c r="K335" s="99"/>
      <c r="L335" s="175"/>
      <c r="M335" s="499" t="s">
        <v>357</v>
      </c>
      <c r="N335" s="177"/>
      <c r="O335" s="1211"/>
      <c r="P335" s="11"/>
      <c r="Q335" s="1212"/>
      <c r="R335" s="1212"/>
      <c r="S335" s="83"/>
      <c r="T335" s="178"/>
      <c r="U335" s="83"/>
      <c r="V335" s="1212"/>
      <c r="W335" s="378"/>
      <c r="X335" s="9"/>
      <c r="Y335" s="1211"/>
      <c r="Z335" s="843"/>
    </row>
    <row r="336" spans="1:26" ht="15.75" customHeight="1">
      <c r="A336" s="624"/>
      <c r="B336" s="2018"/>
      <c r="C336" s="153"/>
      <c r="D336" s="2022"/>
      <c r="E336" s="560"/>
      <c r="F336" s="2025"/>
      <c r="G336" s="529"/>
      <c r="H336" s="529"/>
      <c r="I336" s="531"/>
      <c r="J336" s="528"/>
      <c r="K336" s="99"/>
      <c r="L336" s="175"/>
      <c r="M336" s="499" t="s">
        <v>753</v>
      </c>
      <c r="N336" s="177">
        <v>200000</v>
      </c>
      <c r="O336" s="1211" t="s">
        <v>108</v>
      </c>
      <c r="P336" s="11" t="s">
        <v>97</v>
      </c>
      <c r="Q336" s="1212">
        <v>17</v>
      </c>
      <c r="R336" s="1212" t="s">
        <v>110</v>
      </c>
      <c r="S336" s="11"/>
      <c r="T336" s="178"/>
      <c r="U336" s="83"/>
      <c r="V336" s="1212"/>
      <c r="W336" s="378"/>
      <c r="X336" s="9"/>
      <c r="Y336" s="1211" t="s">
        <v>19</v>
      </c>
      <c r="Z336" s="843">
        <f>N336*Q336</f>
        <v>3400000</v>
      </c>
    </row>
    <row r="337" spans="1:26" ht="15.75" customHeight="1">
      <c r="A337" s="624"/>
      <c r="B337" s="2018"/>
      <c r="C337" s="153"/>
      <c r="D337" s="2022"/>
      <c r="E337" s="75"/>
      <c r="F337" s="2025"/>
      <c r="G337" s="529"/>
      <c r="H337" s="529"/>
      <c r="I337" s="531"/>
      <c r="J337" s="528"/>
      <c r="K337" s="99"/>
      <c r="L337" s="175"/>
      <c r="M337" s="499" t="s">
        <v>358</v>
      </c>
      <c r="N337" s="177">
        <v>100000</v>
      </c>
      <c r="O337" s="1211" t="s">
        <v>108</v>
      </c>
      <c r="P337" s="11" t="s">
        <v>97</v>
      </c>
      <c r="Q337" s="1212">
        <v>2</v>
      </c>
      <c r="R337" s="1212" t="s">
        <v>231</v>
      </c>
      <c r="S337" s="11"/>
      <c r="T337" s="178"/>
      <c r="U337" s="83"/>
      <c r="V337" s="1212"/>
      <c r="W337" s="378"/>
      <c r="X337" s="9"/>
      <c r="Y337" s="1211" t="s">
        <v>19</v>
      </c>
      <c r="Z337" s="843">
        <f>N337*Q337</f>
        <v>200000</v>
      </c>
    </row>
    <row r="338" spans="1:26" ht="15.75" customHeight="1">
      <c r="A338" s="624"/>
      <c r="B338" s="2018"/>
      <c r="C338" s="153"/>
      <c r="D338" s="2022"/>
      <c r="E338" s="75"/>
      <c r="F338" s="2025"/>
      <c r="G338" s="529"/>
      <c r="H338" s="529"/>
      <c r="I338" s="531"/>
      <c r="J338" s="528"/>
      <c r="K338" s="99"/>
      <c r="L338" s="175"/>
      <c r="M338" s="906" t="s">
        <v>359</v>
      </c>
      <c r="N338" s="888"/>
      <c r="O338" s="881"/>
      <c r="P338" s="884"/>
      <c r="Q338" s="883"/>
      <c r="R338" s="883"/>
      <c r="S338" s="884"/>
      <c r="T338" s="909"/>
      <c r="U338" s="885"/>
      <c r="V338" s="883"/>
      <c r="W338" s="929"/>
      <c r="X338" s="886"/>
      <c r="Y338" s="881"/>
      <c r="Z338" s="1047"/>
    </row>
    <row r="339" spans="1:26" ht="15.75" customHeight="1">
      <c r="A339" s="624"/>
      <c r="B339" s="2018"/>
      <c r="C339" s="153"/>
      <c r="D339" s="2022"/>
      <c r="E339" s="75"/>
      <c r="F339" s="2025"/>
      <c r="G339" s="529"/>
      <c r="H339" s="529"/>
      <c r="I339" s="531"/>
      <c r="J339" s="528"/>
      <c r="K339" s="99"/>
      <c r="L339" s="175"/>
      <c r="M339" s="503" t="s">
        <v>754</v>
      </c>
      <c r="N339" s="1900">
        <v>1000000</v>
      </c>
      <c r="O339" s="881" t="s">
        <v>108</v>
      </c>
      <c r="P339" s="884" t="s">
        <v>97</v>
      </c>
      <c r="Q339" s="883">
        <v>2</v>
      </c>
      <c r="R339" s="883" t="s">
        <v>115</v>
      </c>
      <c r="S339" s="1206"/>
      <c r="T339" s="213"/>
      <c r="U339" s="212"/>
      <c r="V339" s="1209"/>
      <c r="W339" s="1043"/>
      <c r="X339" s="214"/>
      <c r="Y339" s="1211" t="s">
        <v>19</v>
      </c>
      <c r="Z339" s="1047">
        <f>N339*Q339</f>
        <v>2000000</v>
      </c>
    </row>
    <row r="340" spans="1:26" ht="15.75" customHeight="1">
      <c r="A340" s="616"/>
      <c r="B340" s="2018"/>
      <c r="C340" s="153"/>
      <c r="D340" s="2022"/>
      <c r="E340" s="75"/>
      <c r="F340" s="2025"/>
      <c r="G340" s="529"/>
      <c r="H340" s="529"/>
      <c r="I340" s="531"/>
      <c r="J340" s="528"/>
      <c r="K340" s="99"/>
      <c r="L340" s="175"/>
      <c r="M340" s="499" t="s">
        <v>755</v>
      </c>
      <c r="N340" s="177">
        <v>600000</v>
      </c>
      <c r="O340" s="1211" t="s">
        <v>108</v>
      </c>
      <c r="P340" s="11" t="s">
        <v>97</v>
      </c>
      <c r="Q340" s="1212">
        <v>2</v>
      </c>
      <c r="R340" s="1212" t="s">
        <v>115</v>
      </c>
      <c r="S340" s="11"/>
      <c r="T340" s="178"/>
      <c r="U340" s="83"/>
      <c r="V340" s="1212"/>
      <c r="W340" s="378"/>
      <c r="X340" s="9"/>
      <c r="Y340" s="1211" t="s">
        <v>19</v>
      </c>
      <c r="Z340" s="843">
        <f>N340*Q340</f>
        <v>1200000</v>
      </c>
    </row>
    <row r="341" spans="1:26" ht="15.75" customHeight="1">
      <c r="A341" s="624"/>
      <c r="B341" s="2018"/>
      <c r="C341" s="154"/>
      <c r="D341" s="2022"/>
      <c r="E341" s="77"/>
      <c r="F341" s="2023"/>
      <c r="G341" s="530"/>
      <c r="H341" s="530"/>
      <c r="I341" s="532"/>
      <c r="J341" s="534"/>
      <c r="K341" s="98"/>
      <c r="L341" s="209"/>
      <c r="M341" s="500" t="s">
        <v>132</v>
      </c>
      <c r="N341" s="204">
        <v>150000</v>
      </c>
      <c r="O341" s="21" t="s">
        <v>108</v>
      </c>
      <c r="P341" s="22" t="s">
        <v>97</v>
      </c>
      <c r="Q341" s="90">
        <v>1</v>
      </c>
      <c r="R341" s="90" t="s">
        <v>115</v>
      </c>
      <c r="S341" s="22"/>
      <c r="T341" s="81"/>
      <c r="U341" s="95"/>
      <c r="V341" s="90"/>
      <c r="W341" s="379"/>
      <c r="X341" s="43"/>
      <c r="Y341" s="21" t="s">
        <v>19</v>
      </c>
      <c r="Z341" s="844">
        <f>N341*Q341</f>
        <v>150000</v>
      </c>
    </row>
    <row r="342" spans="1:26" ht="15.75" customHeight="1">
      <c r="A342" s="616"/>
      <c r="B342" s="2018"/>
      <c r="C342" s="2019"/>
      <c r="D342" s="2022"/>
      <c r="E342" s="721" t="s">
        <v>206</v>
      </c>
      <c r="F342" s="2025" t="s">
        <v>278</v>
      </c>
      <c r="G342" s="529">
        <v>750</v>
      </c>
      <c r="H342" s="529">
        <f>Z342/1000</f>
        <v>750</v>
      </c>
      <c r="I342" s="531">
        <f>(H342-G342)</f>
        <v>0</v>
      </c>
      <c r="J342" s="528">
        <f>(H342/G342*100)-100</f>
        <v>0</v>
      </c>
      <c r="K342" s="99"/>
      <c r="L342" s="13"/>
      <c r="M342" s="1100"/>
      <c r="N342" s="179"/>
      <c r="O342" s="202"/>
      <c r="P342" s="1207"/>
      <c r="Q342" s="180"/>
      <c r="R342" s="180"/>
      <c r="S342" s="11"/>
      <c r="T342" s="178"/>
      <c r="U342" s="83"/>
      <c r="V342" s="1212"/>
      <c r="W342" s="378"/>
      <c r="X342" s="9"/>
      <c r="Y342" s="1211"/>
      <c r="Z342" s="1186">
        <f>SUM(Z343:Z345)</f>
        <v>750000</v>
      </c>
    </row>
    <row r="343" spans="1:26" ht="15.75" customHeight="1">
      <c r="A343" s="616"/>
      <c r="B343" s="2018"/>
      <c r="C343" s="2019"/>
      <c r="D343" s="409"/>
      <c r="F343" s="2025"/>
      <c r="G343" s="529"/>
      <c r="H343" s="546"/>
      <c r="I343" s="531"/>
      <c r="J343" s="528"/>
      <c r="K343" s="719"/>
      <c r="L343" s="175"/>
      <c r="M343" s="506" t="s">
        <v>360</v>
      </c>
      <c r="N343" s="177"/>
      <c r="O343" s="1211"/>
      <c r="P343" s="11"/>
      <c r="Q343" s="1212"/>
      <c r="R343" s="1212"/>
      <c r="S343" s="11"/>
      <c r="T343" s="178"/>
      <c r="U343" s="83"/>
      <c r="V343" s="1212"/>
      <c r="W343" s="378"/>
      <c r="X343" s="9"/>
      <c r="Y343" s="1211"/>
      <c r="Z343" s="845"/>
    </row>
    <row r="344" spans="1:26" ht="15.75" customHeight="1">
      <c r="A344" s="624"/>
      <c r="B344" s="2018"/>
      <c r="C344" s="2019"/>
      <c r="D344" s="409"/>
      <c r="E344" s="75"/>
      <c r="F344" s="2025"/>
      <c r="G344" s="529"/>
      <c r="H344" s="529"/>
      <c r="I344" s="562"/>
      <c r="J344" s="528"/>
      <c r="K344" s="99"/>
      <c r="L344" s="175"/>
      <c r="M344" s="499" t="s">
        <v>361</v>
      </c>
      <c r="N344" s="177">
        <v>200000</v>
      </c>
      <c r="O344" s="1211" t="s">
        <v>108</v>
      </c>
      <c r="P344" s="11" t="s">
        <v>97</v>
      </c>
      <c r="Q344" s="1212">
        <v>3</v>
      </c>
      <c r="R344" s="1212" t="s">
        <v>115</v>
      </c>
      <c r="S344" s="11"/>
      <c r="T344" s="1212"/>
      <c r="U344" s="1212"/>
      <c r="V344" s="1212"/>
      <c r="W344" s="378"/>
      <c r="X344" s="9"/>
      <c r="Y344" s="1211" t="s">
        <v>19</v>
      </c>
      <c r="Z344" s="843">
        <f>N344*Q344</f>
        <v>600000</v>
      </c>
    </row>
    <row r="345" spans="1:26" ht="15.75" customHeight="1">
      <c r="A345" s="824"/>
      <c r="B345" s="2020"/>
      <c r="C345" s="152"/>
      <c r="D345" s="617"/>
      <c r="E345" s="77"/>
      <c r="F345" s="2023"/>
      <c r="G345" s="530"/>
      <c r="H345" s="530"/>
      <c r="I345" s="532"/>
      <c r="J345" s="534"/>
      <c r="K345" s="98"/>
      <c r="L345" s="209"/>
      <c r="M345" s="500" t="s">
        <v>73</v>
      </c>
      <c r="N345" s="204">
        <v>50000</v>
      </c>
      <c r="O345" s="21" t="s">
        <v>108</v>
      </c>
      <c r="P345" s="22" t="s">
        <v>97</v>
      </c>
      <c r="Q345" s="90">
        <v>3</v>
      </c>
      <c r="R345" s="90" t="s">
        <v>115</v>
      </c>
      <c r="S345" s="22"/>
      <c r="T345" s="81"/>
      <c r="U345" s="95"/>
      <c r="V345" s="90"/>
      <c r="W345" s="379"/>
      <c r="X345" s="43"/>
      <c r="Y345" s="21" t="s">
        <v>19</v>
      </c>
      <c r="Z345" s="844">
        <f>N345*Q345</f>
        <v>150000</v>
      </c>
    </row>
    <row r="346" spans="1:26" ht="15.75" customHeight="1">
      <c r="A346" s="1126"/>
      <c r="B346" s="70"/>
      <c r="C346" s="145"/>
      <c r="D346" s="626"/>
      <c r="E346" s="1635" t="s">
        <v>207</v>
      </c>
      <c r="F346" s="2024" t="s">
        <v>279</v>
      </c>
      <c r="G346" s="526">
        <v>3400</v>
      </c>
      <c r="H346" s="1636">
        <v>3400</v>
      </c>
      <c r="I346" s="527">
        <f>(H346-G346)</f>
        <v>0</v>
      </c>
      <c r="J346" s="1637">
        <f>(H346/G346*100)-100</f>
        <v>0</v>
      </c>
      <c r="K346" s="101"/>
      <c r="L346" s="42"/>
      <c r="M346" s="1638"/>
      <c r="N346" s="198"/>
      <c r="O346" s="199"/>
      <c r="P346" s="200"/>
      <c r="Q346" s="201"/>
      <c r="R346" s="201"/>
      <c r="S346" s="19"/>
      <c r="T346" s="176"/>
      <c r="U346" s="94"/>
      <c r="V346" s="88"/>
      <c r="W346" s="377"/>
      <c r="X346" s="44"/>
      <c r="Y346" s="18"/>
      <c r="Z346" s="1181">
        <f>SUM(Z347:Z350)</f>
        <v>3400000</v>
      </c>
    </row>
    <row r="347" spans="1:26" ht="15.75" customHeight="1">
      <c r="A347" s="616"/>
      <c r="B347" s="2018"/>
      <c r="C347" s="2019"/>
      <c r="D347" s="409"/>
      <c r="F347" s="2025"/>
      <c r="G347" s="529"/>
      <c r="H347" s="546"/>
      <c r="I347" s="531"/>
      <c r="J347" s="528"/>
      <c r="K347" s="719"/>
      <c r="L347" s="25"/>
      <c r="M347" s="506" t="s">
        <v>362</v>
      </c>
      <c r="N347" s="177"/>
      <c r="O347" s="1211"/>
      <c r="P347" s="11"/>
      <c r="Q347" s="1212"/>
      <c r="R347" s="1212"/>
      <c r="S347" s="11"/>
      <c r="T347" s="178"/>
      <c r="U347" s="83"/>
      <c r="V347" s="1212"/>
      <c r="W347" s="378"/>
      <c r="X347" s="9"/>
      <c r="Y347" s="1211"/>
      <c r="Z347" s="845"/>
    </row>
    <row r="348" spans="1:26" ht="15.75" customHeight="1">
      <c r="A348" s="624"/>
      <c r="B348" s="2018"/>
      <c r="C348" s="2019"/>
      <c r="D348" s="409"/>
      <c r="E348" s="75"/>
      <c r="F348" s="2025"/>
      <c r="G348" s="529"/>
      <c r="H348" s="529"/>
      <c r="I348" s="562"/>
      <c r="J348" s="528"/>
      <c r="K348" s="99"/>
      <c r="L348" s="175"/>
      <c r="M348" s="499" t="s">
        <v>756</v>
      </c>
      <c r="N348" s="177">
        <v>15000</v>
      </c>
      <c r="O348" s="1211" t="s">
        <v>108</v>
      </c>
      <c r="P348" s="11" t="s">
        <v>97</v>
      </c>
      <c r="Q348" s="1212">
        <v>100</v>
      </c>
      <c r="R348" s="1212" t="s">
        <v>291</v>
      </c>
      <c r="S348" s="11"/>
      <c r="T348" s="178"/>
      <c r="U348" s="83"/>
      <c r="V348" s="1212"/>
      <c r="W348" s="378"/>
      <c r="X348" s="9"/>
      <c r="Y348" s="1211" t="s">
        <v>19</v>
      </c>
      <c r="Z348" s="843">
        <f>N348*Q348</f>
        <v>1500000</v>
      </c>
    </row>
    <row r="349" spans="1:26" ht="15.75" customHeight="1">
      <c r="A349" s="624"/>
      <c r="B349" s="2018"/>
      <c r="C349" s="153"/>
      <c r="D349" s="409"/>
      <c r="E349" s="75"/>
      <c r="F349" s="2025"/>
      <c r="G349" s="529"/>
      <c r="H349" s="529"/>
      <c r="I349" s="562"/>
      <c r="J349" s="528"/>
      <c r="K349" s="99"/>
      <c r="L349" s="175"/>
      <c r="M349" s="499" t="s">
        <v>363</v>
      </c>
      <c r="N349" s="177">
        <v>10000</v>
      </c>
      <c r="O349" s="1211" t="s">
        <v>108</v>
      </c>
      <c r="P349" s="11" t="s">
        <v>97</v>
      </c>
      <c r="Q349" s="1212">
        <v>50</v>
      </c>
      <c r="R349" s="1212" t="s">
        <v>291</v>
      </c>
      <c r="S349" s="11" t="s">
        <v>97</v>
      </c>
      <c r="T349" s="178">
        <v>3</v>
      </c>
      <c r="U349" s="83" t="s">
        <v>115</v>
      </c>
      <c r="V349" s="1212"/>
      <c r="W349" s="378"/>
      <c r="X349" s="9"/>
      <c r="Y349" s="1211" t="s">
        <v>19</v>
      </c>
      <c r="Z349" s="843">
        <f>N349*Q349*T349</f>
        <v>1500000</v>
      </c>
    </row>
    <row r="350" spans="1:26" ht="15.75" customHeight="1">
      <c r="A350" s="824"/>
      <c r="B350" s="2020"/>
      <c r="C350" s="154"/>
      <c r="D350" s="2021"/>
      <c r="E350" s="77"/>
      <c r="F350" s="2023"/>
      <c r="G350" s="530"/>
      <c r="H350" s="530"/>
      <c r="I350" s="532"/>
      <c r="J350" s="534"/>
      <c r="K350" s="1931"/>
      <c r="L350" s="209"/>
      <c r="M350" s="500" t="s">
        <v>757</v>
      </c>
      <c r="N350" s="204">
        <v>200000</v>
      </c>
      <c r="O350" s="21" t="s">
        <v>108</v>
      </c>
      <c r="P350" s="22" t="s">
        <v>97</v>
      </c>
      <c r="Q350" s="90">
        <v>2</v>
      </c>
      <c r="R350" s="90" t="s">
        <v>115</v>
      </c>
      <c r="S350" s="22"/>
      <c r="T350" s="81"/>
      <c r="U350" s="95"/>
      <c r="V350" s="90"/>
      <c r="W350" s="379"/>
      <c r="X350" s="43"/>
      <c r="Y350" s="21" t="s">
        <v>19</v>
      </c>
      <c r="Z350" s="844">
        <f>N350*Q350</f>
        <v>400000</v>
      </c>
    </row>
    <row r="351" spans="1:26" ht="15.75" customHeight="1">
      <c r="A351" s="1126"/>
      <c r="B351" s="1127"/>
      <c r="C351" s="182">
        <v>44</v>
      </c>
      <c r="D351" s="412" t="s">
        <v>232</v>
      </c>
      <c r="E351" s="2378" t="s">
        <v>233</v>
      </c>
      <c r="F351" s="2379"/>
      <c r="G351" s="2213">
        <f>SUM(G352:G464)</f>
        <v>183520</v>
      </c>
      <c r="H351" s="2213">
        <f>SUM(H352:H464)</f>
        <v>207382</v>
      </c>
      <c r="I351" s="28">
        <f>(H351-G351)</f>
        <v>23862</v>
      </c>
      <c r="J351" s="112">
        <f>(H351/G351*100)-100</f>
        <v>13.002397558849182</v>
      </c>
      <c r="K351" s="98"/>
      <c r="L351" s="54"/>
      <c r="M351" s="443"/>
      <c r="N351" s="95"/>
      <c r="O351" s="81"/>
      <c r="P351" s="14"/>
      <c r="Q351" s="125"/>
      <c r="R351" s="21"/>
      <c r="S351" s="81"/>
      <c r="T351" s="95"/>
      <c r="U351" s="172"/>
      <c r="V351" s="81"/>
      <c r="W351" s="95"/>
      <c r="X351" s="81"/>
      <c r="Y351" s="20"/>
      <c r="Z351" s="1063"/>
    </row>
    <row r="352" spans="1:26" s="2017" customFormat="1" ht="15.75" customHeight="1">
      <c r="A352" s="624"/>
      <c r="B352" s="2018"/>
      <c r="C352" s="153"/>
      <c r="D352" s="2022" t="s">
        <v>965</v>
      </c>
      <c r="E352" s="284"/>
      <c r="F352" s="2024" t="s">
        <v>966</v>
      </c>
      <c r="G352" s="547">
        <v>2340</v>
      </c>
      <c r="H352" s="1579">
        <f>Z352/1000</f>
        <v>1850</v>
      </c>
      <c r="I352" s="34">
        <f>(H352-G352)</f>
        <v>-490</v>
      </c>
      <c r="J352" s="111">
        <f>(H352/G352*100)-100</f>
        <v>-20.940170940170944</v>
      </c>
      <c r="K352" s="101"/>
      <c r="L352" s="2190"/>
      <c r="M352" s="1048"/>
      <c r="N352" s="870"/>
      <c r="O352" s="871"/>
      <c r="P352" s="872"/>
      <c r="Q352" s="873"/>
      <c r="R352" s="873"/>
      <c r="S352" s="875"/>
      <c r="T352" s="874"/>
      <c r="U352" s="1049"/>
      <c r="V352" s="873"/>
      <c r="W352" s="926"/>
      <c r="X352" s="876"/>
      <c r="Y352" s="873"/>
      <c r="Z352" s="1929">
        <f>SUM(Z353:Z355)</f>
        <v>1850000</v>
      </c>
    </row>
    <row r="353" spans="1:27" s="2017" customFormat="1" ht="15.75" customHeight="1">
      <c r="A353" s="624"/>
      <c r="B353" s="2018"/>
      <c r="C353" s="153"/>
      <c r="D353" s="2022"/>
      <c r="E353" s="75"/>
      <c r="F353" s="2025"/>
      <c r="G353" s="548"/>
      <c r="H353" s="548"/>
      <c r="I353" s="34"/>
      <c r="J353" s="111"/>
      <c r="K353" s="99"/>
      <c r="L353" s="934" t="s">
        <v>896</v>
      </c>
      <c r="M353" s="1580" t="s">
        <v>967</v>
      </c>
      <c r="N353" s="1552">
        <v>1200000</v>
      </c>
      <c r="O353" s="881" t="s">
        <v>899</v>
      </c>
      <c r="P353" s="884" t="s">
        <v>901</v>
      </c>
      <c r="Q353" s="1104">
        <v>1</v>
      </c>
      <c r="R353" s="883" t="s">
        <v>902</v>
      </c>
      <c r="S353" s="882"/>
      <c r="T353" s="1565"/>
      <c r="U353" s="1564"/>
      <c r="V353" s="883"/>
      <c r="W353" s="929"/>
      <c r="X353" s="886"/>
      <c r="Y353" s="917" t="s">
        <v>903</v>
      </c>
      <c r="Z353" s="1125">
        <f>N353*Q353</f>
        <v>1200000</v>
      </c>
    </row>
    <row r="354" spans="1:27" s="2017" customFormat="1" ht="15.75" customHeight="1">
      <c r="A354" s="624"/>
      <c r="B354" s="2018"/>
      <c r="C354" s="153"/>
      <c r="D354" s="2022"/>
      <c r="E354" s="75"/>
      <c r="F354" s="2025"/>
      <c r="G354" s="548"/>
      <c r="H354" s="548"/>
      <c r="I354" s="34"/>
      <c r="J354" s="111"/>
      <c r="K354" s="99"/>
      <c r="L354" s="934" t="s">
        <v>896</v>
      </c>
      <c r="M354" s="1580" t="s">
        <v>968</v>
      </c>
      <c r="N354" s="1552">
        <v>150000</v>
      </c>
      <c r="O354" s="881" t="s">
        <v>899</v>
      </c>
      <c r="P354" s="884" t="s">
        <v>901</v>
      </c>
      <c r="Q354" s="1104">
        <v>1</v>
      </c>
      <c r="R354" s="883" t="s">
        <v>902</v>
      </c>
      <c r="S354" s="882"/>
      <c r="T354" s="1565"/>
      <c r="U354" s="1564"/>
      <c r="V354" s="883"/>
      <c r="W354" s="929"/>
      <c r="X354" s="886"/>
      <c r="Y354" s="917" t="s">
        <v>903</v>
      </c>
      <c r="Z354" s="1125">
        <f>N354*Q354</f>
        <v>150000</v>
      </c>
    </row>
    <row r="355" spans="1:27" s="2017" customFormat="1" ht="15.75" customHeight="1">
      <c r="A355" s="624"/>
      <c r="B355" s="2018"/>
      <c r="C355" s="153"/>
      <c r="D355" s="467"/>
      <c r="E355" s="75"/>
      <c r="F355" s="2025"/>
      <c r="G355" s="518"/>
      <c r="H355" s="518"/>
      <c r="I355" s="542"/>
      <c r="J355" s="528"/>
      <c r="K355" s="99"/>
      <c r="L355" s="2191" t="s">
        <v>896</v>
      </c>
      <c r="M355" s="1592" t="s">
        <v>969</v>
      </c>
      <c r="N355" s="1567">
        <v>250000</v>
      </c>
      <c r="O355" s="898" t="s">
        <v>899</v>
      </c>
      <c r="P355" s="899" t="s">
        <v>901</v>
      </c>
      <c r="Q355" s="1596">
        <v>2</v>
      </c>
      <c r="R355" s="946" t="s">
        <v>902</v>
      </c>
      <c r="S355" s="1046"/>
      <c r="T355" s="1046"/>
      <c r="U355" s="1046"/>
      <c r="V355" s="902"/>
      <c r="W355" s="902"/>
      <c r="X355" s="902"/>
      <c r="Y355" s="917" t="s">
        <v>903</v>
      </c>
      <c r="Z355" s="1103">
        <f>N355*Q355</f>
        <v>500000</v>
      </c>
    </row>
    <row r="356" spans="1:27" s="2017" customFormat="1" ht="15.75" customHeight="1">
      <c r="A356" s="624"/>
      <c r="B356" s="2018"/>
      <c r="C356" s="153"/>
      <c r="D356" s="467"/>
      <c r="E356" s="75"/>
      <c r="F356" s="2024" t="s">
        <v>970</v>
      </c>
      <c r="G356" s="547">
        <v>6280</v>
      </c>
      <c r="H356" s="1579">
        <f>Z356/1000</f>
        <v>5280</v>
      </c>
      <c r="I356" s="527">
        <f>(H356-G356)</f>
        <v>-1000</v>
      </c>
      <c r="J356" s="113">
        <v>100</v>
      </c>
      <c r="K356" s="101"/>
      <c r="L356" s="2190"/>
      <c r="M356" s="2192"/>
      <c r="N356" s="2193"/>
      <c r="O356" s="871"/>
      <c r="P356" s="872"/>
      <c r="Q356" s="2194"/>
      <c r="R356" s="873"/>
      <c r="S356" s="872"/>
      <c r="T356" s="2195"/>
      <c r="U356" s="2195"/>
      <c r="V356" s="876"/>
      <c r="W356" s="876"/>
      <c r="X356" s="876"/>
      <c r="Y356" s="873"/>
      <c r="Z356" s="1929">
        <f>SUM(Z357:Z366)</f>
        <v>5280000</v>
      </c>
    </row>
    <row r="357" spans="1:27" s="2017" customFormat="1" ht="15.75" customHeight="1">
      <c r="A357" s="624"/>
      <c r="B357" s="2018"/>
      <c r="C357" s="153"/>
      <c r="D357" s="467"/>
      <c r="E357" s="75"/>
      <c r="F357" s="2025"/>
      <c r="G357" s="518"/>
      <c r="H357" s="518"/>
      <c r="I357" s="542"/>
      <c r="J357" s="528"/>
      <c r="K357" s="99"/>
      <c r="L357" s="934" t="s">
        <v>896</v>
      </c>
      <c r="M357" s="1592" t="s">
        <v>971</v>
      </c>
      <c r="N357" s="1593">
        <v>100000</v>
      </c>
      <c r="O357" s="881" t="s">
        <v>899</v>
      </c>
      <c r="P357" s="884" t="s">
        <v>901</v>
      </c>
      <c r="Q357" s="1104">
        <v>1</v>
      </c>
      <c r="R357" s="883" t="s">
        <v>902</v>
      </c>
      <c r="S357" s="884"/>
      <c r="T357" s="1192"/>
      <c r="U357" s="1192"/>
      <c r="V357" s="886"/>
      <c r="W357" s="886"/>
      <c r="X357" s="886"/>
      <c r="Y357" s="917" t="s">
        <v>903</v>
      </c>
      <c r="Z357" s="1125">
        <f>N357*Q357</f>
        <v>100000</v>
      </c>
    </row>
    <row r="358" spans="1:27" s="2017" customFormat="1" ht="15.75" customHeight="1">
      <c r="A358" s="624"/>
      <c r="B358" s="2018"/>
      <c r="C358" s="153"/>
      <c r="D358" s="467"/>
      <c r="E358" s="75"/>
      <c r="F358" s="2025"/>
      <c r="G358" s="518"/>
      <c r="H358" s="518"/>
      <c r="I358" s="542"/>
      <c r="J358" s="528"/>
      <c r="K358" s="99"/>
      <c r="L358" s="934" t="s">
        <v>896</v>
      </c>
      <c r="M358" s="1592" t="s">
        <v>972</v>
      </c>
      <c r="N358" s="1593">
        <v>100000</v>
      </c>
      <c r="O358" s="881" t="s">
        <v>899</v>
      </c>
      <c r="P358" s="884" t="s">
        <v>901</v>
      </c>
      <c r="Q358" s="1104">
        <v>10</v>
      </c>
      <c r="R358" s="883" t="s">
        <v>900</v>
      </c>
      <c r="S358" s="884"/>
      <c r="T358" s="1192"/>
      <c r="U358" s="1192"/>
      <c r="V358" s="886"/>
      <c r="W358" s="886"/>
      <c r="X358" s="886"/>
      <c r="Y358" s="917" t="s">
        <v>903</v>
      </c>
      <c r="Z358" s="1125">
        <f>N358*Q358</f>
        <v>1000000</v>
      </c>
    </row>
    <row r="359" spans="1:27" s="2017" customFormat="1" ht="15.75" customHeight="1">
      <c r="A359" s="624"/>
      <c r="B359" s="2018"/>
      <c r="C359" s="153"/>
      <c r="D359" s="467"/>
      <c r="E359" s="75"/>
      <c r="F359" s="2025"/>
      <c r="G359" s="518"/>
      <c r="H359" s="518"/>
      <c r="I359" s="542"/>
      <c r="J359" s="528"/>
      <c r="K359" s="99"/>
      <c r="L359" s="934" t="s">
        <v>896</v>
      </c>
      <c r="M359" s="1592" t="s">
        <v>973</v>
      </c>
      <c r="N359" s="1593">
        <v>600000</v>
      </c>
      <c r="O359" s="881" t="s">
        <v>899</v>
      </c>
      <c r="P359" s="884" t="s">
        <v>901</v>
      </c>
      <c r="Q359" s="1104">
        <v>1</v>
      </c>
      <c r="R359" s="883" t="s">
        <v>900</v>
      </c>
      <c r="S359" s="884"/>
      <c r="T359" s="1192"/>
      <c r="U359" s="1192"/>
      <c r="V359" s="886"/>
      <c r="W359" s="886"/>
      <c r="X359" s="886"/>
      <c r="Y359" s="917" t="s">
        <v>903</v>
      </c>
      <c r="Z359" s="1125">
        <f>N359*Q359</f>
        <v>600000</v>
      </c>
    </row>
    <row r="360" spans="1:27" s="2017" customFormat="1" ht="15.75" customHeight="1">
      <c r="A360" s="624"/>
      <c r="B360" s="2018"/>
      <c r="C360" s="153"/>
      <c r="D360" s="467"/>
      <c r="E360" s="75"/>
      <c r="F360" s="2025"/>
      <c r="G360" s="518"/>
      <c r="H360" s="518"/>
      <c r="I360" s="542"/>
      <c r="J360" s="528"/>
      <c r="K360" s="99"/>
      <c r="L360" s="934" t="s">
        <v>896</v>
      </c>
      <c r="M360" s="1592" t="s">
        <v>974</v>
      </c>
      <c r="N360" s="1593">
        <v>200000</v>
      </c>
      <c r="O360" s="881" t="s">
        <v>899</v>
      </c>
      <c r="P360" s="884" t="s">
        <v>901</v>
      </c>
      <c r="Q360" s="1104">
        <v>5</v>
      </c>
      <c r="R360" s="883" t="s">
        <v>900</v>
      </c>
      <c r="S360" s="884"/>
      <c r="T360" s="1192"/>
      <c r="U360" s="1192"/>
      <c r="V360" s="886"/>
      <c r="W360" s="886"/>
      <c r="X360" s="886"/>
      <c r="Y360" s="917" t="s">
        <v>903</v>
      </c>
      <c r="Z360" s="1125">
        <f>N360*Q360</f>
        <v>1000000</v>
      </c>
    </row>
    <row r="361" spans="1:27" s="2017" customFormat="1" ht="15.75" customHeight="1">
      <c r="A361" s="624"/>
      <c r="B361" s="2018"/>
      <c r="C361" s="153"/>
      <c r="D361" s="467"/>
      <c r="E361" s="75"/>
      <c r="F361" s="2025"/>
      <c r="G361" s="518"/>
      <c r="H361" s="518"/>
      <c r="I361" s="542"/>
      <c r="J361" s="528"/>
      <c r="K361" s="99"/>
      <c r="L361" s="934" t="s">
        <v>896</v>
      </c>
      <c r="M361" s="1592" t="s">
        <v>975</v>
      </c>
      <c r="N361" s="1593">
        <v>20000</v>
      </c>
      <c r="O361" s="881" t="s">
        <v>899</v>
      </c>
      <c r="P361" s="884" t="s">
        <v>901</v>
      </c>
      <c r="Q361" s="1104">
        <v>4</v>
      </c>
      <c r="R361" s="883" t="s">
        <v>902</v>
      </c>
      <c r="S361" s="884"/>
      <c r="T361" s="1192"/>
      <c r="U361" s="1192"/>
      <c r="V361" s="886"/>
      <c r="W361" s="886"/>
      <c r="X361" s="886"/>
      <c r="Y361" s="917" t="s">
        <v>903</v>
      </c>
      <c r="Z361" s="1125">
        <f>N361*Q361</f>
        <v>80000</v>
      </c>
    </row>
    <row r="362" spans="1:27" s="2017" customFormat="1" ht="15.75" customHeight="1">
      <c r="A362" s="624"/>
      <c r="B362" s="2018"/>
      <c r="C362" s="153"/>
      <c r="D362" s="467"/>
      <c r="E362" s="75"/>
      <c r="F362" s="2025"/>
      <c r="G362" s="518"/>
      <c r="H362" s="518"/>
      <c r="I362" s="542"/>
      <c r="J362" s="528"/>
      <c r="K362" s="99"/>
      <c r="L362" s="558" t="s">
        <v>896</v>
      </c>
      <c r="M362" s="509" t="s">
        <v>976</v>
      </c>
      <c r="N362" s="950"/>
      <c r="O362" s="1211"/>
      <c r="P362" s="11"/>
      <c r="Q362" s="283"/>
      <c r="R362" s="1212"/>
      <c r="S362" s="11"/>
      <c r="T362" s="190"/>
      <c r="U362" s="190"/>
      <c r="V362" s="214"/>
      <c r="W362" s="214"/>
      <c r="X362" s="214"/>
      <c r="Y362" s="1212"/>
      <c r="Z362" s="1541"/>
      <c r="AA362" s="576"/>
    </row>
    <row r="363" spans="1:27" s="2017" customFormat="1" ht="15.75" customHeight="1">
      <c r="A363" s="624"/>
      <c r="B363" s="2018"/>
      <c r="C363" s="153"/>
      <c r="D363" s="467"/>
      <c r="E363" s="75"/>
      <c r="F363" s="2025"/>
      <c r="G363" s="518"/>
      <c r="H363" s="518"/>
      <c r="I363" s="542"/>
      <c r="J363" s="528"/>
      <c r="K363" s="99"/>
      <c r="L363" s="189"/>
      <c r="M363" s="511" t="s">
        <v>977</v>
      </c>
      <c r="N363" s="288">
        <v>100000</v>
      </c>
      <c r="O363" s="1211" t="s">
        <v>899</v>
      </c>
      <c r="P363" s="11" t="s">
        <v>901</v>
      </c>
      <c r="Q363" s="286">
        <v>12</v>
      </c>
      <c r="R363" s="291" t="s">
        <v>921</v>
      </c>
      <c r="S363" s="190"/>
      <c r="T363" s="190"/>
      <c r="U363" s="190"/>
      <c r="V363" s="214"/>
      <c r="W363" s="214"/>
      <c r="X363" s="214"/>
      <c r="Y363" s="1105" t="s">
        <v>903</v>
      </c>
      <c r="Z363" s="1064">
        <f>(N363*Q363)</f>
        <v>1200000</v>
      </c>
    </row>
    <row r="364" spans="1:27" s="2017" customFormat="1" ht="15.75" customHeight="1">
      <c r="A364" s="624"/>
      <c r="B364" s="2018"/>
      <c r="C364" s="153"/>
      <c r="D364" s="467"/>
      <c r="E364" s="75"/>
      <c r="F364" s="2025"/>
      <c r="G364" s="518"/>
      <c r="H364" s="518"/>
      <c r="I364" s="542"/>
      <c r="J364" s="528"/>
      <c r="K364" s="99"/>
      <c r="L364" s="189"/>
      <c r="M364" s="511" t="s">
        <v>978</v>
      </c>
      <c r="N364" s="288">
        <v>100000</v>
      </c>
      <c r="O364" s="1211" t="s">
        <v>899</v>
      </c>
      <c r="P364" s="11" t="s">
        <v>901</v>
      </c>
      <c r="Q364" s="286">
        <v>6</v>
      </c>
      <c r="R364" s="291" t="s">
        <v>902</v>
      </c>
      <c r="S364" s="190"/>
      <c r="T364" s="190"/>
      <c r="U364" s="190"/>
      <c r="V364" s="214"/>
      <c r="W364" s="214"/>
      <c r="X364" s="214"/>
      <c r="Y364" s="1105" t="s">
        <v>903</v>
      </c>
      <c r="Z364" s="1064">
        <f>(N364*Q364)</f>
        <v>600000</v>
      </c>
    </row>
    <row r="365" spans="1:27" s="2017" customFormat="1" ht="15.75" customHeight="1">
      <c r="A365" s="624"/>
      <c r="B365" s="2018"/>
      <c r="C365" s="153"/>
      <c r="D365" s="467"/>
      <c r="E365" s="75"/>
      <c r="F365" s="2025"/>
      <c r="G365" s="518"/>
      <c r="H365" s="518"/>
      <c r="I365" s="542"/>
      <c r="J365" s="528"/>
      <c r="K365" s="99"/>
      <c r="L365" s="189"/>
      <c r="M365" s="1542" t="s">
        <v>913</v>
      </c>
      <c r="N365" s="288">
        <v>200000</v>
      </c>
      <c r="O365" s="1211" t="s">
        <v>899</v>
      </c>
      <c r="P365" s="11" t="s">
        <v>901</v>
      </c>
      <c r="Q365" s="286">
        <v>1</v>
      </c>
      <c r="R365" s="291" t="s">
        <v>902</v>
      </c>
      <c r="S365" s="190"/>
      <c r="T365" s="190"/>
      <c r="U365" s="190"/>
      <c r="V365" s="214"/>
      <c r="W365" s="214"/>
      <c r="X365" s="214"/>
      <c r="Y365" s="1105" t="s">
        <v>903</v>
      </c>
      <c r="Z365" s="1064">
        <f>N365*Q365</f>
        <v>200000</v>
      </c>
    </row>
    <row r="366" spans="1:27" s="2017" customFormat="1" ht="15.75" customHeight="1">
      <c r="A366" s="824"/>
      <c r="B366" s="2020"/>
      <c r="C366" s="154"/>
      <c r="D366" s="517"/>
      <c r="E366" s="77"/>
      <c r="F366" s="2023"/>
      <c r="G366" s="545"/>
      <c r="H366" s="545"/>
      <c r="I366" s="544"/>
      <c r="J366" s="534"/>
      <c r="K366" s="98"/>
      <c r="L366" s="625" t="s">
        <v>896</v>
      </c>
      <c r="M366" s="2026" t="s">
        <v>913</v>
      </c>
      <c r="N366" s="297">
        <v>500000</v>
      </c>
      <c r="O366" s="21" t="s">
        <v>899</v>
      </c>
      <c r="P366" s="22" t="s">
        <v>901</v>
      </c>
      <c r="Q366" s="293">
        <v>1</v>
      </c>
      <c r="R366" s="294" t="s">
        <v>902</v>
      </c>
      <c r="S366" s="191"/>
      <c r="T366" s="191"/>
      <c r="U366" s="191"/>
      <c r="V366" s="224"/>
      <c r="W366" s="224"/>
      <c r="X366" s="224"/>
      <c r="Y366" s="580" t="s">
        <v>903</v>
      </c>
      <c r="Z366" s="1065">
        <f>N366*Q366</f>
        <v>500000</v>
      </c>
    </row>
    <row r="367" spans="1:27" s="2017" customFormat="1" ht="15.75" customHeight="1">
      <c r="A367" s="1972"/>
      <c r="B367" s="70"/>
      <c r="C367" s="1948"/>
      <c r="D367" s="1994"/>
      <c r="E367" s="284"/>
      <c r="F367" s="2024" t="s">
        <v>979</v>
      </c>
      <c r="G367" s="547">
        <v>40500</v>
      </c>
      <c r="H367" s="1579">
        <f>Z367/1000</f>
        <v>45960</v>
      </c>
      <c r="I367" s="33">
        <f>(H367-G367)</f>
        <v>5460</v>
      </c>
      <c r="J367" s="113">
        <f>(H367/G367*100)-100</f>
        <v>13.481481481481467</v>
      </c>
      <c r="K367" s="101"/>
      <c r="L367" s="2190"/>
      <c r="M367" s="2089"/>
      <c r="N367" s="2288"/>
      <c r="O367" s="2015"/>
      <c r="P367" s="2015"/>
      <c r="Q367" s="872"/>
      <c r="R367" s="872"/>
      <c r="S367" s="2195"/>
      <c r="T367" s="2195"/>
      <c r="U367" s="2195"/>
      <c r="V367" s="876"/>
      <c r="W367" s="876"/>
      <c r="X367" s="876"/>
      <c r="Y367" s="873"/>
      <c r="Z367" s="1929">
        <f>SUM(Z368:Z374)</f>
        <v>45960000</v>
      </c>
    </row>
    <row r="368" spans="1:27" s="2017" customFormat="1" ht="15.75" customHeight="1">
      <c r="A368" s="624"/>
      <c r="B368" s="2018"/>
      <c r="C368" s="153"/>
      <c r="D368" s="467"/>
      <c r="E368" s="75"/>
      <c r="F368" s="2025"/>
      <c r="G368" s="518"/>
      <c r="H368" s="518"/>
      <c r="I368" s="542"/>
      <c r="J368" s="528"/>
      <c r="K368" s="99"/>
      <c r="L368" s="910" t="s">
        <v>896</v>
      </c>
      <c r="M368" s="1190" t="s">
        <v>980</v>
      </c>
      <c r="N368" s="1573"/>
      <c r="O368" s="881"/>
      <c r="P368" s="884"/>
      <c r="Q368" s="1564"/>
      <c r="R368" s="882"/>
      <c r="S368" s="882"/>
      <c r="T368" s="1565"/>
      <c r="U368" s="1564"/>
      <c r="V368" s="882"/>
      <c r="W368" s="1565"/>
      <c r="X368" s="882"/>
      <c r="Y368" s="883"/>
      <c r="Z368" s="1562"/>
    </row>
    <row r="369" spans="1:26" s="2017" customFormat="1" ht="15.75" customHeight="1">
      <c r="A369" s="624"/>
      <c r="B369" s="2018"/>
      <c r="C369" s="153"/>
      <c r="D369" s="467"/>
      <c r="E369" s="75"/>
      <c r="F369" s="2025"/>
      <c r="G369" s="518"/>
      <c r="H369" s="518"/>
      <c r="I369" s="542"/>
      <c r="J369" s="528"/>
      <c r="K369" s="99"/>
      <c r="L369" s="910"/>
      <c r="M369" s="1190" t="s">
        <v>981</v>
      </c>
      <c r="N369" s="1573">
        <v>3500</v>
      </c>
      <c r="O369" s="881" t="s">
        <v>899</v>
      </c>
      <c r="P369" s="884" t="s">
        <v>97</v>
      </c>
      <c r="Q369" s="1564">
        <v>90</v>
      </c>
      <c r="R369" s="882" t="s">
        <v>900</v>
      </c>
      <c r="S369" s="882" t="s">
        <v>901</v>
      </c>
      <c r="T369" s="1565">
        <v>52</v>
      </c>
      <c r="U369" s="1564" t="s">
        <v>982</v>
      </c>
      <c r="V369" s="882" t="s">
        <v>901</v>
      </c>
      <c r="W369" s="1565">
        <v>2</v>
      </c>
      <c r="X369" s="882" t="s">
        <v>902</v>
      </c>
      <c r="Y369" s="917" t="s">
        <v>903</v>
      </c>
      <c r="Z369" s="1562">
        <f>N369*Q369*T369*W369</f>
        <v>32760000</v>
      </c>
    </row>
    <row r="370" spans="1:26" s="2017" customFormat="1" ht="15.75" customHeight="1">
      <c r="A370" s="624"/>
      <c r="B370" s="2018"/>
      <c r="C370" s="153"/>
      <c r="D370" s="467"/>
      <c r="E370" s="75"/>
      <c r="F370" s="2025"/>
      <c r="G370" s="518"/>
      <c r="H370" s="518"/>
      <c r="I370" s="542"/>
      <c r="J370" s="528"/>
      <c r="K370" s="99"/>
      <c r="L370" s="910"/>
      <c r="M370" s="1190" t="s">
        <v>983</v>
      </c>
      <c r="N370" s="1573">
        <v>4000</v>
      </c>
      <c r="O370" s="881" t="s">
        <v>899</v>
      </c>
      <c r="P370" s="884" t="s">
        <v>97</v>
      </c>
      <c r="Q370" s="1564">
        <v>90</v>
      </c>
      <c r="R370" s="882" t="s">
        <v>900</v>
      </c>
      <c r="S370" s="882" t="s">
        <v>901</v>
      </c>
      <c r="T370" s="1565">
        <v>7</v>
      </c>
      <c r="U370" s="1564" t="s">
        <v>902</v>
      </c>
      <c r="V370" s="882"/>
      <c r="W370" s="1565"/>
      <c r="X370" s="882"/>
      <c r="Y370" s="917" t="s">
        <v>903</v>
      </c>
      <c r="Z370" s="1562">
        <f>N370*Q370*T370</f>
        <v>2520000</v>
      </c>
    </row>
    <row r="371" spans="1:26" s="2017" customFormat="1" ht="15.75" customHeight="1">
      <c r="A371" s="624"/>
      <c r="B371" s="2018"/>
      <c r="C371" s="153"/>
      <c r="D371" s="467"/>
      <c r="E371" s="75"/>
      <c r="F371" s="2025"/>
      <c r="G371" s="518"/>
      <c r="H371" s="518"/>
      <c r="I371" s="542"/>
      <c r="J371" s="528"/>
      <c r="K371" s="99"/>
      <c r="L371" s="910" t="s">
        <v>896</v>
      </c>
      <c r="M371" s="1190" t="s">
        <v>984</v>
      </c>
      <c r="N371" s="1573"/>
      <c r="O371" s="881"/>
      <c r="P371" s="884"/>
      <c r="Q371" s="1564"/>
      <c r="R371" s="882"/>
      <c r="S371" s="882"/>
      <c r="T371" s="1565"/>
      <c r="U371" s="1564"/>
      <c r="V371" s="882"/>
      <c r="W371" s="1565"/>
      <c r="X371" s="882"/>
      <c r="Y371" s="883"/>
      <c r="Z371" s="1562"/>
    </row>
    <row r="372" spans="1:26" s="2017" customFormat="1" ht="15.75" customHeight="1">
      <c r="A372" s="624"/>
      <c r="B372" s="2018"/>
      <c r="C372" s="153"/>
      <c r="D372" s="467"/>
      <c r="E372" s="75"/>
      <c r="F372" s="2025"/>
      <c r="G372" s="518"/>
      <c r="H372" s="518"/>
      <c r="I372" s="542"/>
      <c r="J372" s="528"/>
      <c r="K372" s="99"/>
      <c r="L372" s="910"/>
      <c r="M372" s="1190" t="s">
        <v>981</v>
      </c>
      <c r="N372" s="1573">
        <v>3500</v>
      </c>
      <c r="O372" s="881" t="s">
        <v>899</v>
      </c>
      <c r="P372" s="884" t="s">
        <v>97</v>
      </c>
      <c r="Q372" s="1564">
        <v>15</v>
      </c>
      <c r="R372" s="882" t="s">
        <v>900</v>
      </c>
      <c r="S372" s="882" t="s">
        <v>901</v>
      </c>
      <c r="T372" s="1565">
        <v>52</v>
      </c>
      <c r="U372" s="1564" t="s">
        <v>982</v>
      </c>
      <c r="V372" s="882" t="s">
        <v>901</v>
      </c>
      <c r="W372" s="1565">
        <v>2</v>
      </c>
      <c r="X372" s="882" t="s">
        <v>902</v>
      </c>
      <c r="Y372" s="917" t="s">
        <v>903</v>
      </c>
      <c r="Z372" s="1562">
        <f>N372*Q372*T372*W372</f>
        <v>5460000</v>
      </c>
    </row>
    <row r="373" spans="1:26" s="2017" customFormat="1" ht="15.75" customHeight="1">
      <c r="A373" s="624"/>
      <c r="B373" s="2018"/>
      <c r="C373" s="153"/>
      <c r="D373" s="467"/>
      <c r="E373" s="75"/>
      <c r="F373" s="2025"/>
      <c r="G373" s="518"/>
      <c r="H373" s="518"/>
      <c r="I373" s="542"/>
      <c r="J373" s="528"/>
      <c r="K373" s="99"/>
      <c r="L373" s="910"/>
      <c r="M373" s="1190" t="s">
        <v>983</v>
      </c>
      <c r="N373" s="1573">
        <v>4000</v>
      </c>
      <c r="O373" s="881" t="s">
        <v>899</v>
      </c>
      <c r="P373" s="884" t="s">
        <v>97</v>
      </c>
      <c r="Q373" s="1564">
        <v>15</v>
      </c>
      <c r="R373" s="882" t="s">
        <v>900</v>
      </c>
      <c r="S373" s="882" t="s">
        <v>901</v>
      </c>
      <c r="T373" s="1565">
        <v>7</v>
      </c>
      <c r="U373" s="1564" t="s">
        <v>902</v>
      </c>
      <c r="V373" s="882"/>
      <c r="W373" s="1565"/>
      <c r="X373" s="882"/>
      <c r="Y373" s="917" t="s">
        <v>903</v>
      </c>
      <c r="Z373" s="1562">
        <f>N373*Q373*T373</f>
        <v>420000</v>
      </c>
    </row>
    <row r="374" spans="1:26" s="2017" customFormat="1" ht="15.75" customHeight="1">
      <c r="A374" s="624"/>
      <c r="B374" s="2018"/>
      <c r="C374" s="154"/>
      <c r="D374" s="467"/>
      <c r="E374" s="77"/>
      <c r="F374" s="2023"/>
      <c r="G374" s="545"/>
      <c r="H374" s="545"/>
      <c r="I374" s="544"/>
      <c r="J374" s="534"/>
      <c r="K374" s="98"/>
      <c r="L374" s="924" t="s">
        <v>896</v>
      </c>
      <c r="M374" s="1101" t="s">
        <v>913</v>
      </c>
      <c r="N374" s="1594">
        <v>400000</v>
      </c>
      <c r="O374" s="898" t="s">
        <v>899</v>
      </c>
      <c r="P374" s="899" t="s">
        <v>97</v>
      </c>
      <c r="Q374" s="1596">
        <v>12</v>
      </c>
      <c r="R374" s="946" t="s">
        <v>921</v>
      </c>
      <c r="S374" s="946"/>
      <c r="T374" s="1595"/>
      <c r="U374" s="1596"/>
      <c r="V374" s="946"/>
      <c r="W374" s="1595"/>
      <c r="X374" s="946"/>
      <c r="Y374" s="941" t="s">
        <v>903</v>
      </c>
      <c r="Z374" s="1103">
        <f>(N374*Q374)</f>
        <v>4800000</v>
      </c>
    </row>
    <row r="375" spans="1:26" ht="15.75" customHeight="1">
      <c r="A375" s="616"/>
      <c r="B375" s="2018"/>
      <c r="C375" s="153"/>
      <c r="D375" s="467"/>
      <c r="E375" s="75"/>
      <c r="F375" s="877" t="s">
        <v>273</v>
      </c>
      <c r="G375" s="548">
        <v>108360</v>
      </c>
      <c r="H375" s="1612">
        <f>Z375/1000</f>
        <v>108360</v>
      </c>
      <c r="I375" s="531">
        <f>(H375-G375)</f>
        <v>0</v>
      </c>
      <c r="J375" s="111">
        <f>(H375/G375*100)-100</f>
        <v>0</v>
      </c>
      <c r="K375" s="99"/>
      <c r="L375" s="2019"/>
      <c r="M375" s="510"/>
      <c r="N375" s="285"/>
      <c r="O375" s="1211"/>
      <c r="P375" s="11"/>
      <c r="Q375" s="286"/>
      <c r="R375" s="181"/>
      <c r="S375" s="181"/>
      <c r="T375" s="287"/>
      <c r="U375" s="286"/>
      <c r="V375" s="181"/>
      <c r="W375" s="287"/>
      <c r="X375" s="181"/>
      <c r="Y375" s="1212"/>
      <c r="Z375" s="1188">
        <f>SUM(Z376:Z377)</f>
        <v>108360000</v>
      </c>
    </row>
    <row r="376" spans="1:26" ht="15.75" customHeight="1">
      <c r="A376" s="624"/>
      <c r="B376" s="2018"/>
      <c r="C376" s="153"/>
      <c r="D376" s="467"/>
      <c r="E376" s="75"/>
      <c r="F376" s="2025"/>
      <c r="G376" s="518"/>
      <c r="H376" s="518"/>
      <c r="I376" s="542"/>
      <c r="J376" s="528"/>
      <c r="K376" s="99"/>
      <c r="L376" s="911" t="s">
        <v>106</v>
      </c>
      <c r="M376" s="1193" t="s">
        <v>377</v>
      </c>
      <c r="N376" s="1194">
        <v>75000</v>
      </c>
      <c r="O376" s="881" t="s">
        <v>108</v>
      </c>
      <c r="P376" s="884" t="s">
        <v>97</v>
      </c>
      <c r="Q376" s="1104">
        <v>120</v>
      </c>
      <c r="R376" s="883" t="s">
        <v>110</v>
      </c>
      <c r="S376" s="881" t="s">
        <v>136</v>
      </c>
      <c r="T376" s="1054">
        <v>12</v>
      </c>
      <c r="U376" s="1104" t="s">
        <v>115</v>
      </c>
      <c r="V376" s="886"/>
      <c r="W376" s="886"/>
      <c r="X376" s="886"/>
      <c r="Y376" s="1105" t="s">
        <v>19</v>
      </c>
      <c r="Z376" s="1125">
        <f>(N376*Q376*T376)</f>
        <v>108000000</v>
      </c>
    </row>
    <row r="377" spans="1:26" ht="15.75" customHeight="1">
      <c r="A377" s="624"/>
      <c r="B377" s="2018"/>
      <c r="C377" s="153"/>
      <c r="D377" s="467"/>
      <c r="E377" s="75"/>
      <c r="F377" s="2025"/>
      <c r="G377" s="518"/>
      <c r="H377" s="518"/>
      <c r="I377" s="544"/>
      <c r="J377" s="534"/>
      <c r="K377" s="99"/>
      <c r="L377" s="911"/>
      <c r="M377" s="1193" t="s">
        <v>385</v>
      </c>
      <c r="N377" s="1194">
        <v>30000</v>
      </c>
      <c r="O377" s="881" t="s">
        <v>108</v>
      </c>
      <c r="P377" s="884" t="s">
        <v>97</v>
      </c>
      <c r="Q377" s="1104">
        <v>12</v>
      </c>
      <c r="R377" s="883" t="s">
        <v>115</v>
      </c>
      <c r="S377" s="881"/>
      <c r="T377" s="1054"/>
      <c r="U377" s="1104"/>
      <c r="V377" s="886"/>
      <c r="W377" s="886"/>
      <c r="X377" s="886"/>
      <c r="Y377" s="1105" t="s">
        <v>19</v>
      </c>
      <c r="Z377" s="1125">
        <f>(N377*Q377)</f>
        <v>360000</v>
      </c>
    </row>
    <row r="378" spans="1:26" s="2017" customFormat="1" ht="15.75" customHeight="1">
      <c r="A378" s="624"/>
      <c r="B378" s="2018"/>
      <c r="C378" s="153"/>
      <c r="D378" s="467"/>
      <c r="E378" s="75"/>
      <c r="F378" s="470" t="s">
        <v>985</v>
      </c>
      <c r="G378" s="547">
        <v>3910</v>
      </c>
      <c r="H378" s="1579">
        <f>Z378/1000</f>
        <v>2728</v>
      </c>
      <c r="I378" s="531">
        <f>(H378-G378)</f>
        <v>-1182</v>
      </c>
      <c r="J378" s="111">
        <f>(H378/G378*100)-100</f>
        <v>-30.230179028132994</v>
      </c>
      <c r="K378" s="101"/>
      <c r="L378" s="2198"/>
      <c r="M378" s="2006"/>
      <c r="N378" s="2199"/>
      <c r="O378" s="871"/>
      <c r="P378" s="872"/>
      <c r="Q378" s="2200"/>
      <c r="R378" s="2015"/>
      <c r="S378" s="2015"/>
      <c r="T378" s="2201"/>
      <c r="U378" s="2200"/>
      <c r="V378" s="2015"/>
      <c r="W378" s="2201"/>
      <c r="X378" s="2015"/>
      <c r="Y378" s="873"/>
      <c r="Z378" s="1929">
        <f>SUM(Z379:Z387)</f>
        <v>2728000</v>
      </c>
    </row>
    <row r="379" spans="1:26" s="2017" customFormat="1" ht="15.75" customHeight="1">
      <c r="A379" s="624"/>
      <c r="B379" s="2018"/>
      <c r="C379" s="153"/>
      <c r="D379" s="467"/>
      <c r="E379" s="75"/>
      <c r="F379" s="2025"/>
      <c r="G379" s="518"/>
      <c r="H379" s="518"/>
      <c r="I379" s="542"/>
      <c r="J379" s="528"/>
      <c r="K379" s="99"/>
      <c r="L379" s="911" t="s">
        <v>896</v>
      </c>
      <c r="M379" s="1190" t="s">
        <v>986</v>
      </c>
      <c r="N379" s="1573"/>
      <c r="O379" s="882"/>
      <c r="P379" s="884"/>
      <c r="Q379" s="1564"/>
      <c r="R379" s="882"/>
      <c r="S379" s="882"/>
      <c r="T379" s="1565"/>
      <c r="U379" s="1564"/>
      <c r="V379" s="886"/>
      <c r="W379" s="886"/>
      <c r="X379" s="886"/>
      <c r="Y379" s="883"/>
      <c r="Z379" s="1562"/>
    </row>
    <row r="380" spans="1:26" s="2017" customFormat="1" ht="15.75" customHeight="1">
      <c r="A380" s="624"/>
      <c r="B380" s="2018"/>
      <c r="C380" s="153"/>
      <c r="D380" s="467"/>
      <c r="E380" s="75"/>
      <c r="F380" s="2025"/>
      <c r="G380" s="518"/>
      <c r="H380" s="518"/>
      <c r="I380" s="542"/>
      <c r="J380" s="528"/>
      <c r="K380" s="99"/>
      <c r="L380" s="911"/>
      <c r="M380" s="1190" t="s">
        <v>987</v>
      </c>
      <c r="N380" s="1593">
        <v>50000</v>
      </c>
      <c r="O380" s="881" t="s">
        <v>899</v>
      </c>
      <c r="P380" s="884" t="s">
        <v>97</v>
      </c>
      <c r="Q380" s="1104">
        <v>4</v>
      </c>
      <c r="R380" s="883" t="s">
        <v>902</v>
      </c>
      <c r="S380" s="882"/>
      <c r="T380" s="1565"/>
      <c r="U380" s="1564"/>
      <c r="V380" s="886"/>
      <c r="W380" s="886"/>
      <c r="X380" s="886"/>
      <c r="Y380" s="917" t="s">
        <v>903</v>
      </c>
      <c r="Z380" s="1562">
        <f>N380*Q380</f>
        <v>200000</v>
      </c>
    </row>
    <row r="381" spans="1:26" s="2017" customFormat="1" ht="15.75" customHeight="1">
      <c r="A381" s="624"/>
      <c r="B381" s="2018"/>
      <c r="C381" s="153"/>
      <c r="D381" s="467"/>
      <c r="E381" s="75"/>
      <c r="F381" s="2025"/>
      <c r="G381" s="518"/>
      <c r="H381" s="518"/>
      <c r="I381" s="542"/>
      <c r="J381" s="528"/>
      <c r="K381" s="99"/>
      <c r="L381" s="911"/>
      <c r="M381" s="1190" t="s">
        <v>911</v>
      </c>
      <c r="N381" s="1593">
        <v>40000</v>
      </c>
      <c r="O381" s="881" t="s">
        <v>899</v>
      </c>
      <c r="P381" s="884" t="s">
        <v>97</v>
      </c>
      <c r="Q381" s="1104">
        <v>4</v>
      </c>
      <c r="R381" s="883" t="s">
        <v>902</v>
      </c>
      <c r="S381" s="882"/>
      <c r="T381" s="1565"/>
      <c r="U381" s="1564"/>
      <c r="V381" s="886"/>
      <c r="W381" s="886"/>
      <c r="X381" s="886"/>
      <c r="Y381" s="917" t="s">
        <v>903</v>
      </c>
      <c r="Z381" s="1562">
        <f>N381*Q381</f>
        <v>160000</v>
      </c>
    </row>
    <row r="382" spans="1:26" s="2017" customFormat="1" ht="15.75" customHeight="1">
      <c r="A382" s="624"/>
      <c r="B382" s="2018"/>
      <c r="C382" s="153"/>
      <c r="D382" s="467"/>
      <c r="E382" s="75"/>
      <c r="F382" s="2025"/>
      <c r="G382" s="518"/>
      <c r="H382" s="518"/>
      <c r="I382" s="542"/>
      <c r="J382" s="528"/>
      <c r="K382" s="99"/>
      <c r="L382" s="910"/>
      <c r="M382" s="1190" t="s">
        <v>905</v>
      </c>
      <c r="N382" s="1573">
        <v>1000</v>
      </c>
      <c r="O382" s="882" t="s">
        <v>899</v>
      </c>
      <c r="P382" s="884" t="s">
        <v>97</v>
      </c>
      <c r="Q382" s="1564">
        <v>13</v>
      </c>
      <c r="R382" s="882" t="s">
        <v>900</v>
      </c>
      <c r="S382" s="882" t="s">
        <v>901</v>
      </c>
      <c r="T382" s="1565">
        <v>13</v>
      </c>
      <c r="U382" s="1564" t="s">
        <v>902</v>
      </c>
      <c r="V382" s="886"/>
      <c r="W382" s="886"/>
      <c r="X382" s="886"/>
      <c r="Y382" s="917" t="s">
        <v>903</v>
      </c>
      <c r="Z382" s="1562">
        <f t="shared" ref="Z382:Z383" si="11">N382*Q382*T382</f>
        <v>169000</v>
      </c>
    </row>
    <row r="383" spans="1:26" s="2017" customFormat="1" ht="15.75" customHeight="1">
      <c r="A383" s="624"/>
      <c r="B383" s="2018"/>
      <c r="C383" s="153"/>
      <c r="D383" s="467"/>
      <c r="E383" s="75"/>
      <c r="F383" s="2025"/>
      <c r="G383" s="518"/>
      <c r="H383" s="518"/>
      <c r="I383" s="542"/>
      <c r="J383" s="528"/>
      <c r="K383" s="99"/>
      <c r="L383" s="910"/>
      <c r="M383" s="1190" t="s">
        <v>904</v>
      </c>
      <c r="N383" s="1573">
        <v>7000</v>
      </c>
      <c r="O383" s="882" t="s">
        <v>899</v>
      </c>
      <c r="P383" s="884" t="s">
        <v>97</v>
      </c>
      <c r="Q383" s="1564">
        <v>13</v>
      </c>
      <c r="R383" s="882" t="s">
        <v>900</v>
      </c>
      <c r="S383" s="882" t="s">
        <v>901</v>
      </c>
      <c r="T383" s="1565">
        <v>13</v>
      </c>
      <c r="U383" s="1564" t="s">
        <v>902</v>
      </c>
      <c r="V383" s="886"/>
      <c r="W383" s="886"/>
      <c r="X383" s="886"/>
      <c r="Y383" s="917" t="s">
        <v>903</v>
      </c>
      <c r="Z383" s="1562">
        <f t="shared" si="11"/>
        <v>1183000</v>
      </c>
    </row>
    <row r="384" spans="1:26" s="2017" customFormat="1" ht="15.75" customHeight="1">
      <c r="A384" s="624"/>
      <c r="B384" s="2018"/>
      <c r="C384" s="153"/>
      <c r="D384" s="467"/>
      <c r="E384" s="75"/>
      <c r="F384" s="2025"/>
      <c r="G384" s="518"/>
      <c r="H384" s="518"/>
      <c r="I384" s="542"/>
      <c r="J384" s="528"/>
      <c r="K384" s="99"/>
      <c r="L384" s="911" t="s">
        <v>896</v>
      </c>
      <c r="M384" s="1190" t="s">
        <v>988</v>
      </c>
      <c r="N384" s="931"/>
      <c r="O384" s="931"/>
      <c r="P384" s="931"/>
      <c r="Q384" s="931"/>
      <c r="R384" s="931"/>
      <c r="S384" s="931"/>
      <c r="T384" s="931"/>
      <c r="U384" s="931"/>
      <c r="V384" s="931"/>
      <c r="W384" s="931"/>
      <c r="X384" s="931"/>
      <c r="Y384" s="931"/>
      <c r="Z384" s="911"/>
    </row>
    <row r="385" spans="1:26" s="2017" customFormat="1" ht="15.75" customHeight="1">
      <c r="A385" s="624"/>
      <c r="B385" s="2018"/>
      <c r="C385" s="153"/>
      <c r="D385" s="467"/>
      <c r="E385" s="75"/>
      <c r="F385" s="2025"/>
      <c r="G385" s="518"/>
      <c r="H385" s="518"/>
      <c r="I385" s="542"/>
      <c r="J385" s="528"/>
      <c r="K385" s="99"/>
      <c r="L385" s="931"/>
      <c r="M385" s="1592" t="s">
        <v>911</v>
      </c>
      <c r="N385" s="1593">
        <v>150000</v>
      </c>
      <c r="O385" s="881" t="s">
        <v>899</v>
      </c>
      <c r="P385" s="884" t="s">
        <v>97</v>
      </c>
      <c r="Q385" s="1104">
        <v>4</v>
      </c>
      <c r="R385" s="883" t="s">
        <v>902</v>
      </c>
      <c r="S385" s="882"/>
      <c r="T385" s="1565"/>
      <c r="U385" s="1564"/>
      <c r="V385" s="886"/>
      <c r="W385" s="886"/>
      <c r="X385" s="886"/>
      <c r="Y385" s="917" t="s">
        <v>903</v>
      </c>
      <c r="Z385" s="1562">
        <f>N385*Q385</f>
        <v>600000</v>
      </c>
    </row>
    <row r="386" spans="1:26" s="2017" customFormat="1" ht="15.75" customHeight="1">
      <c r="A386" s="624"/>
      <c r="B386" s="2018"/>
      <c r="C386" s="154"/>
      <c r="D386" s="467"/>
      <c r="E386" s="77"/>
      <c r="F386" s="2025"/>
      <c r="G386" s="518"/>
      <c r="H386" s="518"/>
      <c r="I386" s="542"/>
      <c r="J386" s="528"/>
      <c r="K386" s="98"/>
      <c r="L386" s="910"/>
      <c r="M386" s="1190" t="s">
        <v>905</v>
      </c>
      <c r="N386" s="1573">
        <v>1000</v>
      </c>
      <c r="O386" s="882" t="s">
        <v>899</v>
      </c>
      <c r="P386" s="884" t="s">
        <v>97</v>
      </c>
      <c r="Q386" s="1564">
        <v>13</v>
      </c>
      <c r="R386" s="882" t="s">
        <v>900</v>
      </c>
      <c r="S386" s="882" t="s">
        <v>901</v>
      </c>
      <c r="T386" s="1565">
        <v>4</v>
      </c>
      <c r="U386" s="1564" t="s">
        <v>902</v>
      </c>
      <c r="V386" s="886"/>
      <c r="W386" s="886"/>
      <c r="X386" s="886"/>
      <c r="Y386" s="917" t="s">
        <v>903</v>
      </c>
      <c r="Z386" s="1562">
        <f t="shared" ref="Z386:Z387" si="12">N386*Q386*T386</f>
        <v>52000</v>
      </c>
    </row>
    <row r="387" spans="1:26" s="2017" customFormat="1" ht="15.75" customHeight="1">
      <c r="A387" s="624"/>
      <c r="B387" s="2018"/>
      <c r="C387" s="153"/>
      <c r="D387" s="467"/>
      <c r="E387" s="75"/>
      <c r="F387" s="2023"/>
      <c r="G387" s="545"/>
      <c r="H387" s="545"/>
      <c r="I387" s="544"/>
      <c r="J387" s="534"/>
      <c r="K387" s="100"/>
      <c r="L387" s="924"/>
      <c r="M387" s="1581" t="s">
        <v>904</v>
      </c>
      <c r="N387" s="1594">
        <v>7000</v>
      </c>
      <c r="O387" s="946" t="s">
        <v>899</v>
      </c>
      <c r="P387" s="899" t="s">
        <v>97</v>
      </c>
      <c r="Q387" s="1596">
        <v>13</v>
      </c>
      <c r="R387" s="946" t="s">
        <v>900</v>
      </c>
      <c r="S387" s="946" t="s">
        <v>901</v>
      </c>
      <c r="T387" s="1595">
        <v>4</v>
      </c>
      <c r="U387" s="1596" t="s">
        <v>902</v>
      </c>
      <c r="V387" s="902"/>
      <c r="W387" s="902"/>
      <c r="X387" s="902"/>
      <c r="Y387" s="941" t="s">
        <v>903</v>
      </c>
      <c r="Z387" s="1572">
        <f t="shared" si="12"/>
        <v>364000</v>
      </c>
    </row>
    <row r="388" spans="1:26" ht="15.75" customHeight="1">
      <c r="A388" s="616"/>
      <c r="B388" s="2018"/>
      <c r="C388" s="1948"/>
      <c r="D388" s="467"/>
      <c r="E388" s="284"/>
      <c r="F388" s="2024"/>
      <c r="G388" s="2003"/>
      <c r="H388" s="2003"/>
      <c r="I388" s="2004"/>
      <c r="J388" s="533"/>
      <c r="K388" s="101"/>
      <c r="L388" s="2005" t="s">
        <v>106</v>
      </c>
      <c r="M388" s="2006" t="s">
        <v>371</v>
      </c>
      <c r="N388" s="2007"/>
      <c r="O388" s="2007"/>
      <c r="P388" s="2007"/>
      <c r="Q388" s="2007"/>
      <c r="R388" s="2007"/>
      <c r="S388" s="2007"/>
      <c r="T388" s="2007"/>
      <c r="U388" s="2007"/>
      <c r="V388" s="2007"/>
      <c r="W388" s="2007"/>
      <c r="X388" s="2007"/>
      <c r="Y388" s="2007"/>
      <c r="Z388" s="2005"/>
    </row>
    <row r="389" spans="1:26" ht="15.75" customHeight="1">
      <c r="A389" s="624"/>
      <c r="B389" s="2018"/>
      <c r="C389" s="153"/>
      <c r="D389" s="467"/>
      <c r="E389" s="75"/>
      <c r="F389" s="2025"/>
      <c r="G389" s="518"/>
      <c r="H389" s="518"/>
      <c r="I389" s="542"/>
      <c r="J389" s="528"/>
      <c r="K389" s="99"/>
      <c r="L389" s="931"/>
      <c r="M389" s="1592" t="s">
        <v>73</v>
      </c>
      <c r="N389" s="1593">
        <v>200000</v>
      </c>
      <c r="O389" s="881" t="s">
        <v>108</v>
      </c>
      <c r="P389" s="884" t="s">
        <v>97</v>
      </c>
      <c r="Q389" s="1104">
        <v>5</v>
      </c>
      <c r="R389" s="883" t="s">
        <v>115</v>
      </c>
      <c r="S389" s="882"/>
      <c r="T389" s="1565"/>
      <c r="U389" s="1564"/>
      <c r="V389" s="886"/>
      <c r="W389" s="886"/>
      <c r="X389" s="886"/>
      <c r="Y389" s="917" t="s">
        <v>19</v>
      </c>
      <c r="Z389" s="1562">
        <f>N389*Q389</f>
        <v>1000000</v>
      </c>
    </row>
    <row r="390" spans="1:26" ht="15.75" customHeight="1">
      <c r="A390" s="624"/>
      <c r="B390" s="2018"/>
      <c r="C390" s="154"/>
      <c r="D390" s="467"/>
      <c r="E390" s="77"/>
      <c r="F390" s="2025"/>
      <c r="G390" s="518"/>
      <c r="H390" s="518"/>
      <c r="I390" s="542"/>
      <c r="J390" s="528"/>
      <c r="K390" s="98"/>
      <c r="L390" s="910"/>
      <c r="M390" s="1190" t="s">
        <v>239</v>
      </c>
      <c r="N390" s="1573">
        <v>1500</v>
      </c>
      <c r="O390" s="882" t="s">
        <v>108</v>
      </c>
      <c r="P390" s="884" t="s">
        <v>97</v>
      </c>
      <c r="Q390" s="1564">
        <v>13</v>
      </c>
      <c r="R390" s="882" t="s">
        <v>110</v>
      </c>
      <c r="S390" s="882" t="s">
        <v>136</v>
      </c>
      <c r="T390" s="1565">
        <v>5</v>
      </c>
      <c r="U390" s="1564" t="s">
        <v>115</v>
      </c>
      <c r="V390" s="886"/>
      <c r="W390" s="886"/>
      <c r="X390" s="886"/>
      <c r="Y390" s="917" t="s">
        <v>19</v>
      </c>
      <c r="Z390" s="1562">
        <f>N390*Q390*T390</f>
        <v>97500</v>
      </c>
    </row>
    <row r="391" spans="1:26" ht="15.75" customHeight="1">
      <c r="A391" s="824"/>
      <c r="B391" s="2020"/>
      <c r="C391" s="154"/>
      <c r="D391" s="517"/>
      <c r="E391" s="77"/>
      <c r="F391" s="2023"/>
      <c r="G391" s="545"/>
      <c r="H391" s="545"/>
      <c r="I391" s="544"/>
      <c r="J391" s="534"/>
      <c r="K391" s="100"/>
      <c r="L391" s="924"/>
      <c r="M391" s="1581" t="s">
        <v>304</v>
      </c>
      <c r="N391" s="1594">
        <v>7000</v>
      </c>
      <c r="O391" s="946" t="s">
        <v>108</v>
      </c>
      <c r="P391" s="899" t="s">
        <v>97</v>
      </c>
      <c r="Q391" s="1596">
        <v>13</v>
      </c>
      <c r="R391" s="946" t="s">
        <v>110</v>
      </c>
      <c r="S391" s="946" t="s">
        <v>136</v>
      </c>
      <c r="T391" s="1595">
        <v>5</v>
      </c>
      <c r="U391" s="1596" t="s">
        <v>115</v>
      </c>
      <c r="V391" s="902"/>
      <c r="W391" s="902"/>
      <c r="X391" s="902"/>
      <c r="Y391" s="941" t="s">
        <v>19</v>
      </c>
      <c r="Z391" s="1572">
        <f>N391*Q391*T391</f>
        <v>455000</v>
      </c>
    </row>
    <row r="392" spans="1:26" s="2017" customFormat="1" ht="15.75" customHeight="1">
      <c r="A392" s="1972"/>
      <c r="B392" s="70"/>
      <c r="C392" s="1948"/>
      <c r="D392" s="1994"/>
      <c r="E392" s="284"/>
      <c r="F392" s="2024" t="s">
        <v>998</v>
      </c>
      <c r="G392" s="547">
        <v>6580</v>
      </c>
      <c r="H392" s="1579">
        <f>Z392/1000</f>
        <v>7278</v>
      </c>
      <c r="I392" s="527">
        <f>(H392-G392)</f>
        <v>698</v>
      </c>
      <c r="J392" s="113">
        <f>(H392/G392*100)-100</f>
        <v>10.60790273556232</v>
      </c>
      <c r="K392" s="101"/>
      <c r="L392" s="15"/>
      <c r="M392" s="2206"/>
      <c r="N392" s="2207"/>
      <c r="O392" s="871"/>
      <c r="P392" s="872"/>
      <c r="Q392" s="2200"/>
      <c r="R392" s="872"/>
      <c r="S392" s="871"/>
      <c r="T392" s="2201"/>
      <c r="U392" s="2200"/>
      <c r="V392" s="876"/>
      <c r="W392" s="876"/>
      <c r="X392" s="876"/>
      <c r="Y392" s="873"/>
      <c r="Z392" s="1929">
        <f>SUM(Z393:Z397)</f>
        <v>7278000</v>
      </c>
    </row>
    <row r="393" spans="1:26" s="2017" customFormat="1" ht="15.75" customHeight="1">
      <c r="A393" s="624"/>
      <c r="B393" s="2018"/>
      <c r="C393" s="153"/>
      <c r="D393" s="564"/>
      <c r="E393" s="73"/>
      <c r="F393" s="2025"/>
      <c r="G393" s="548"/>
      <c r="H393" s="518"/>
      <c r="I393" s="542"/>
      <c r="J393" s="528"/>
      <c r="K393" s="99"/>
      <c r="L393" s="1543" t="s">
        <v>896</v>
      </c>
      <c r="M393" s="1190" t="s">
        <v>999</v>
      </c>
      <c r="N393" s="1573"/>
      <c r="O393" s="882"/>
      <c r="P393" s="884"/>
      <c r="Q393" s="1564"/>
      <c r="R393" s="882"/>
      <c r="S393" s="1192"/>
      <c r="T393" s="1192"/>
      <c r="U393" s="1192"/>
      <c r="V393" s="886"/>
      <c r="W393" s="886"/>
      <c r="X393" s="886"/>
      <c r="Y393" s="883"/>
      <c r="Z393" s="1562"/>
    </row>
    <row r="394" spans="1:26" s="2017" customFormat="1" ht="15.75" customHeight="1">
      <c r="A394" s="624"/>
      <c r="B394" s="2018"/>
      <c r="C394" s="153"/>
      <c r="D394" s="564"/>
      <c r="E394" s="73"/>
      <c r="F394" s="2025"/>
      <c r="G394" s="548"/>
      <c r="H394" s="518"/>
      <c r="I394" s="542"/>
      <c r="J394" s="528"/>
      <c r="K394" s="99"/>
      <c r="L394" s="13"/>
      <c r="M394" s="1190" t="s">
        <v>1000</v>
      </c>
      <c r="N394" s="1552">
        <v>900</v>
      </c>
      <c r="O394" s="881" t="s">
        <v>899</v>
      </c>
      <c r="P394" s="884" t="s">
        <v>901</v>
      </c>
      <c r="Q394" s="1564">
        <v>120</v>
      </c>
      <c r="R394" s="882" t="s">
        <v>900</v>
      </c>
      <c r="S394" s="1192"/>
      <c r="T394" s="1192"/>
      <c r="U394" s="1192"/>
      <c r="V394" s="886"/>
      <c r="W394" s="886"/>
      <c r="X394" s="886"/>
      <c r="Y394" s="917" t="s">
        <v>903</v>
      </c>
      <c r="Z394" s="1125">
        <f>(N394*Q394)</f>
        <v>108000</v>
      </c>
    </row>
    <row r="395" spans="1:26" s="2017" customFormat="1" ht="15.75" customHeight="1">
      <c r="A395" s="624"/>
      <c r="B395" s="2018"/>
      <c r="C395" s="153"/>
      <c r="D395" s="564"/>
      <c r="E395" s="73"/>
      <c r="F395" s="2025"/>
      <c r="G395" s="548"/>
      <c r="H395" s="518"/>
      <c r="I395" s="542"/>
      <c r="J395" s="528"/>
      <c r="K395" s="99"/>
      <c r="L395" s="13"/>
      <c r="M395" s="1190" t="s">
        <v>1001</v>
      </c>
      <c r="N395" s="1191">
        <v>50000</v>
      </c>
      <c r="O395" s="881" t="s">
        <v>899</v>
      </c>
      <c r="P395" s="884" t="s">
        <v>97</v>
      </c>
      <c r="Q395" s="1104">
        <v>120</v>
      </c>
      <c r="R395" s="882" t="s">
        <v>1002</v>
      </c>
      <c r="S395" s="1192"/>
      <c r="T395" s="1192"/>
      <c r="U395" s="1192"/>
      <c r="V395" s="886"/>
      <c r="W395" s="886"/>
      <c r="X395" s="886"/>
      <c r="Y395" s="917" t="s">
        <v>903</v>
      </c>
      <c r="Z395" s="1125">
        <f>(N395*Q395)</f>
        <v>6000000</v>
      </c>
    </row>
    <row r="396" spans="1:26" s="2017" customFormat="1" ht="15.75" customHeight="1">
      <c r="A396" s="624"/>
      <c r="B396" s="2018"/>
      <c r="C396" s="153"/>
      <c r="D396" s="564"/>
      <c r="E396" s="73"/>
      <c r="F396" s="2025"/>
      <c r="G396" s="548"/>
      <c r="H396" s="518"/>
      <c r="I396" s="542"/>
      <c r="J396" s="528"/>
      <c r="K396" s="99"/>
      <c r="L396" s="13"/>
      <c r="M396" s="1190" t="s">
        <v>904</v>
      </c>
      <c r="N396" s="1573">
        <v>7000</v>
      </c>
      <c r="O396" s="881" t="s">
        <v>899</v>
      </c>
      <c r="P396" s="884" t="s">
        <v>97</v>
      </c>
      <c r="Q396" s="1564">
        <v>120</v>
      </c>
      <c r="R396" s="882" t="s">
        <v>900</v>
      </c>
      <c r="S396" s="1192"/>
      <c r="T396" s="1192"/>
      <c r="U396" s="1192"/>
      <c r="V396" s="886"/>
      <c r="W396" s="886"/>
      <c r="X396" s="886"/>
      <c r="Y396" s="917" t="s">
        <v>903</v>
      </c>
      <c r="Z396" s="1125">
        <f>(N396*Q396)</f>
        <v>840000</v>
      </c>
    </row>
    <row r="397" spans="1:26" s="2017" customFormat="1" ht="15.75" customHeight="1">
      <c r="A397" s="624"/>
      <c r="B397" s="2018"/>
      <c r="C397" s="153"/>
      <c r="D397" s="564"/>
      <c r="E397" s="73"/>
      <c r="F397" s="2025"/>
      <c r="G397" s="548"/>
      <c r="H397" s="518"/>
      <c r="I397" s="542"/>
      <c r="J397" s="528"/>
      <c r="K397" s="99"/>
      <c r="L397" s="13"/>
      <c r="M397" s="1101" t="s">
        <v>913</v>
      </c>
      <c r="N397" s="1594">
        <v>330000</v>
      </c>
      <c r="O397" s="898" t="s">
        <v>899</v>
      </c>
      <c r="P397" s="884" t="s">
        <v>97</v>
      </c>
      <c r="Q397" s="1596">
        <v>1</v>
      </c>
      <c r="R397" s="946" t="s">
        <v>902</v>
      </c>
      <c r="S397" s="1046"/>
      <c r="T397" s="1046"/>
      <c r="U397" s="1046"/>
      <c r="V397" s="902"/>
      <c r="W397" s="902"/>
      <c r="X397" s="902"/>
      <c r="Y397" s="917" t="s">
        <v>903</v>
      </c>
      <c r="Z397" s="1103">
        <f>N397*Q397</f>
        <v>330000</v>
      </c>
    </row>
    <row r="398" spans="1:26" ht="15.75" customHeight="1">
      <c r="A398" s="624"/>
      <c r="B398" s="2018"/>
      <c r="C398" s="153"/>
      <c r="D398" s="564"/>
      <c r="F398" s="869" t="s">
        <v>275</v>
      </c>
      <c r="G398" s="547">
        <v>8800</v>
      </c>
      <c r="H398" s="547">
        <v>8800</v>
      </c>
      <c r="I398" s="527">
        <f>(H398-G398)</f>
        <v>0</v>
      </c>
      <c r="J398" s="113">
        <f>(H398/G398*100)-100</f>
        <v>0</v>
      </c>
      <c r="K398" s="101"/>
      <c r="L398" s="15"/>
      <c r="M398" s="1545"/>
      <c r="N398" s="1546"/>
      <c r="O398" s="216"/>
      <c r="P398" s="60"/>
      <c r="Q398" s="1547"/>
      <c r="R398" s="60"/>
      <c r="S398" s="216"/>
      <c r="T398" s="1548"/>
      <c r="U398" s="1547"/>
      <c r="V398" s="220"/>
      <c r="W398" s="220"/>
      <c r="X398" s="220"/>
      <c r="Y398" s="217"/>
      <c r="Z398" s="1187">
        <f>SUM(Z399:Z403)</f>
        <v>8800000</v>
      </c>
    </row>
    <row r="399" spans="1:26" ht="15.75" customHeight="1">
      <c r="A399" s="624"/>
      <c r="B399" s="2018"/>
      <c r="C399" s="153"/>
      <c r="D399" s="564"/>
      <c r="F399" s="2025"/>
      <c r="G399" s="548"/>
      <c r="H399" s="518"/>
      <c r="I399" s="542"/>
      <c r="J399" s="528"/>
      <c r="K399" s="99"/>
      <c r="L399" s="153" t="s">
        <v>106</v>
      </c>
      <c r="M399" s="510" t="s">
        <v>304</v>
      </c>
      <c r="N399" s="285">
        <v>25000</v>
      </c>
      <c r="O399" s="1211" t="s">
        <v>108</v>
      </c>
      <c r="P399" s="11" t="s">
        <v>97</v>
      </c>
      <c r="Q399" s="286">
        <v>200</v>
      </c>
      <c r="R399" s="291" t="s">
        <v>110</v>
      </c>
      <c r="S399" s="190"/>
      <c r="T399" s="190"/>
      <c r="U399" s="190"/>
      <c r="V399" s="214"/>
      <c r="W399" s="214"/>
      <c r="X399" s="214"/>
      <c r="Y399" s="1105" t="s">
        <v>19</v>
      </c>
      <c r="Z399" s="1064">
        <f>(N399*Q399)</f>
        <v>5000000</v>
      </c>
    </row>
    <row r="400" spans="1:26" ht="15.75" customHeight="1">
      <c r="A400" s="624"/>
      <c r="B400" s="2018"/>
      <c r="C400" s="153"/>
      <c r="D400" s="564"/>
      <c r="F400" s="2025"/>
      <c r="G400" s="548"/>
      <c r="H400" s="518"/>
      <c r="I400" s="542"/>
      <c r="J400" s="528"/>
      <c r="K400" s="99"/>
      <c r="L400" s="153"/>
      <c r="M400" s="728" t="s">
        <v>401</v>
      </c>
      <c r="N400" s="730">
        <v>5000</v>
      </c>
      <c r="O400" s="1208" t="s">
        <v>108</v>
      </c>
      <c r="P400" s="1206" t="s">
        <v>97</v>
      </c>
      <c r="Q400" s="283">
        <v>200</v>
      </c>
      <c r="R400" s="291" t="s">
        <v>110</v>
      </c>
      <c r="S400" s="731"/>
      <c r="T400" s="731"/>
      <c r="U400" s="731"/>
      <c r="V400" s="214"/>
      <c r="W400" s="214"/>
      <c r="X400" s="214"/>
      <c r="Y400" s="1105" t="s">
        <v>19</v>
      </c>
      <c r="Z400" s="1067">
        <f>(N400*Q400)</f>
        <v>1000000</v>
      </c>
    </row>
    <row r="401" spans="1:26" ht="15.75" customHeight="1">
      <c r="A401" s="624"/>
      <c r="B401" s="2018"/>
      <c r="C401" s="153"/>
      <c r="D401" s="564"/>
      <c r="F401" s="2025"/>
      <c r="G401" s="548"/>
      <c r="H401" s="518"/>
      <c r="I401" s="542"/>
      <c r="J401" s="528"/>
      <c r="K401" s="99"/>
      <c r="L401" s="153"/>
      <c r="M401" s="1190" t="s">
        <v>402</v>
      </c>
      <c r="N401" s="1191">
        <v>1800000</v>
      </c>
      <c r="O401" s="881" t="s">
        <v>108</v>
      </c>
      <c r="P401" s="1206" t="s">
        <v>97</v>
      </c>
      <c r="Q401" s="1104">
        <v>1</v>
      </c>
      <c r="R401" s="882" t="s">
        <v>115</v>
      </c>
      <c r="S401" s="1192"/>
      <c r="T401" s="1192"/>
      <c r="U401" s="1192"/>
      <c r="V401" s="886"/>
      <c r="W401" s="886"/>
      <c r="X401" s="886"/>
      <c r="Y401" s="1105" t="s">
        <v>19</v>
      </c>
      <c r="Z401" s="1125">
        <f>N401*Q401</f>
        <v>1800000</v>
      </c>
    </row>
    <row r="402" spans="1:26" ht="15.75" customHeight="1">
      <c r="A402" s="624"/>
      <c r="B402" s="2018"/>
      <c r="C402" s="153"/>
      <c r="D402" s="564"/>
      <c r="F402" s="2025"/>
      <c r="G402" s="548"/>
      <c r="H402" s="518"/>
      <c r="I402" s="542"/>
      <c r="J402" s="528"/>
      <c r="K402" s="99"/>
      <c r="L402" s="153"/>
      <c r="M402" s="728" t="s">
        <v>365</v>
      </c>
      <c r="N402" s="730">
        <v>700000</v>
      </c>
      <c r="O402" s="1208" t="s">
        <v>108</v>
      </c>
      <c r="P402" s="1206" t="s">
        <v>97</v>
      </c>
      <c r="Q402" s="1104">
        <v>1</v>
      </c>
      <c r="R402" s="882" t="s">
        <v>115</v>
      </c>
      <c r="S402" s="731"/>
      <c r="T402" s="731"/>
      <c r="U402" s="731"/>
      <c r="V402" s="214"/>
      <c r="W402" s="214"/>
      <c r="X402" s="214"/>
      <c r="Y402" s="1105" t="s">
        <v>19</v>
      </c>
      <c r="Z402" s="1067">
        <f>N402*Q402</f>
        <v>700000</v>
      </c>
    </row>
    <row r="403" spans="1:26" ht="15.75" customHeight="1">
      <c r="A403" s="624"/>
      <c r="B403" s="2018"/>
      <c r="C403" s="154"/>
      <c r="D403" s="564"/>
      <c r="E403" s="565"/>
      <c r="F403" s="2023"/>
      <c r="G403" s="545"/>
      <c r="H403" s="545"/>
      <c r="I403" s="544"/>
      <c r="J403" s="534"/>
      <c r="K403" s="98"/>
      <c r="L403" s="154"/>
      <c r="M403" s="1101" t="s">
        <v>132</v>
      </c>
      <c r="N403" s="2108">
        <v>300000</v>
      </c>
      <c r="O403" s="221" t="s">
        <v>108</v>
      </c>
      <c r="P403" s="59" t="s">
        <v>97</v>
      </c>
      <c r="Q403" s="1102">
        <v>1</v>
      </c>
      <c r="R403" s="946" t="s">
        <v>115</v>
      </c>
      <c r="S403" s="1046"/>
      <c r="T403" s="1046"/>
      <c r="U403" s="1046"/>
      <c r="V403" s="902"/>
      <c r="W403" s="902"/>
      <c r="X403" s="902"/>
      <c r="Y403" s="580" t="s">
        <v>19</v>
      </c>
      <c r="Z403" s="1103">
        <f>N403*Q403</f>
        <v>300000</v>
      </c>
    </row>
    <row r="404" spans="1:26" ht="15.75" customHeight="1">
      <c r="A404" s="616"/>
      <c r="B404" s="2018"/>
      <c r="C404" s="153"/>
      <c r="D404" s="467"/>
      <c r="F404" s="577" t="s">
        <v>746</v>
      </c>
      <c r="G404" s="548">
        <v>1050</v>
      </c>
      <c r="H404" s="1612">
        <f>Z404/1000</f>
        <v>1050</v>
      </c>
      <c r="I404" s="531">
        <f>(H404-G404)</f>
        <v>0</v>
      </c>
      <c r="J404" s="111">
        <v>0</v>
      </c>
      <c r="K404" s="99"/>
      <c r="L404" s="13"/>
      <c r="M404" s="1906"/>
      <c r="N404" s="1901"/>
      <c r="O404" s="1208"/>
      <c r="P404" s="1206"/>
      <c r="Q404" s="296"/>
      <c r="R404" s="1206"/>
      <c r="S404" s="1208"/>
      <c r="T404" s="727"/>
      <c r="U404" s="296"/>
      <c r="V404" s="214"/>
      <c r="W404" s="214"/>
      <c r="X404" s="214"/>
      <c r="Y404" s="1209"/>
      <c r="Z404" s="1188">
        <f>SUM(Z405:Z407)</f>
        <v>1050000</v>
      </c>
    </row>
    <row r="405" spans="1:26" ht="15.75" customHeight="1">
      <c r="A405" s="624"/>
      <c r="B405" s="2018"/>
      <c r="C405" s="153"/>
      <c r="D405" s="564"/>
      <c r="F405" s="2025"/>
      <c r="G405" s="518"/>
      <c r="H405" s="518"/>
      <c r="I405" s="542"/>
      <c r="J405" s="528"/>
      <c r="K405" s="99"/>
      <c r="L405" s="1543" t="s">
        <v>106</v>
      </c>
      <c r="M405" s="1190" t="s">
        <v>73</v>
      </c>
      <c r="N405" s="1191">
        <v>100000</v>
      </c>
      <c r="O405" s="881" t="s">
        <v>108</v>
      </c>
      <c r="P405" s="884" t="s">
        <v>97</v>
      </c>
      <c r="Q405" s="1104">
        <v>5</v>
      </c>
      <c r="R405" s="882" t="s">
        <v>115</v>
      </c>
      <c r="S405" s="1192"/>
      <c r="T405" s="1192"/>
      <c r="U405" s="1192"/>
      <c r="V405" s="886"/>
      <c r="W405" s="886"/>
      <c r="X405" s="886"/>
      <c r="Y405" s="917" t="s">
        <v>19</v>
      </c>
      <c r="Z405" s="1125">
        <f>(N405*Q405)</f>
        <v>500000</v>
      </c>
    </row>
    <row r="406" spans="1:26" ht="15.75" customHeight="1">
      <c r="A406" s="624"/>
      <c r="B406" s="2018"/>
      <c r="C406" s="153"/>
      <c r="D406" s="564"/>
      <c r="F406" s="2025"/>
      <c r="G406" s="518"/>
      <c r="H406" s="518"/>
      <c r="I406" s="542"/>
      <c r="J406" s="528"/>
      <c r="K406" s="99"/>
      <c r="L406" s="788"/>
      <c r="M406" s="1190" t="s">
        <v>304</v>
      </c>
      <c r="N406" s="1901">
        <v>8000</v>
      </c>
      <c r="O406" s="1208" t="s">
        <v>108</v>
      </c>
      <c r="P406" s="1206" t="s">
        <v>97</v>
      </c>
      <c r="Q406" s="296">
        <v>10</v>
      </c>
      <c r="R406" s="1206" t="s">
        <v>110</v>
      </c>
      <c r="S406" s="1208" t="s">
        <v>136</v>
      </c>
      <c r="T406" s="727">
        <v>5</v>
      </c>
      <c r="U406" s="296" t="s">
        <v>115</v>
      </c>
      <c r="V406" s="214"/>
      <c r="W406" s="214"/>
      <c r="X406" s="214"/>
      <c r="Y406" s="1105" t="s">
        <v>19</v>
      </c>
      <c r="Z406" s="1067">
        <f>(N406*Q406*T406)</f>
        <v>400000</v>
      </c>
    </row>
    <row r="407" spans="1:26" ht="15.75" customHeight="1">
      <c r="A407" s="624"/>
      <c r="B407" s="2018"/>
      <c r="C407" s="153"/>
      <c r="D407" s="564"/>
      <c r="F407" s="2023"/>
      <c r="G407" s="545"/>
      <c r="H407" s="545"/>
      <c r="I407" s="544"/>
      <c r="J407" s="534"/>
      <c r="K407" s="98"/>
      <c r="L407" s="790"/>
      <c r="M407" s="1101" t="s">
        <v>747</v>
      </c>
      <c r="N407" s="1582">
        <v>30000</v>
      </c>
      <c r="O407" s="898" t="s">
        <v>108</v>
      </c>
      <c r="P407" s="899" t="s">
        <v>97</v>
      </c>
      <c r="Q407" s="1102">
        <v>5</v>
      </c>
      <c r="R407" s="946" t="s">
        <v>110</v>
      </c>
      <c r="S407" s="1046"/>
      <c r="T407" s="1046"/>
      <c r="U407" s="1046"/>
      <c r="V407" s="902"/>
      <c r="W407" s="902"/>
      <c r="X407" s="902"/>
      <c r="Y407" s="941" t="s">
        <v>19</v>
      </c>
      <c r="Z407" s="1103">
        <f>(N407*Q407)</f>
        <v>150000</v>
      </c>
    </row>
    <row r="408" spans="1:26" ht="15.75" customHeight="1">
      <c r="A408" s="624"/>
      <c r="B408" s="2018"/>
      <c r="C408" s="153"/>
      <c r="D408" s="467"/>
      <c r="E408" s="75"/>
      <c r="F408" s="2025" t="s">
        <v>366</v>
      </c>
      <c r="G408" s="548">
        <v>1550</v>
      </c>
      <c r="H408" s="1612">
        <f>Z408/1000</f>
        <v>1550</v>
      </c>
      <c r="I408" s="34">
        <f>(H408-G408)</f>
        <v>0</v>
      </c>
      <c r="J408" s="111">
        <f>(H408/G408*100)-100</f>
        <v>0</v>
      </c>
      <c r="K408" s="781"/>
      <c r="L408" s="153"/>
      <c r="M408" s="1902"/>
      <c r="N408" s="185"/>
      <c r="O408" s="1211"/>
      <c r="P408" s="1206"/>
      <c r="Q408" s="1209"/>
      <c r="R408" s="1212"/>
      <c r="S408" s="1206"/>
      <c r="T408" s="712"/>
      <c r="U408" s="782"/>
      <c r="V408" s="1"/>
      <c r="W408" s="103"/>
      <c r="X408" s="1"/>
      <c r="Y408" s="1105"/>
      <c r="Z408" s="1903">
        <f>SUM(Z409:Z420)</f>
        <v>1550000</v>
      </c>
    </row>
    <row r="409" spans="1:26" ht="15.75" customHeight="1">
      <c r="A409" s="624"/>
      <c r="B409" s="2018"/>
      <c r="C409" s="153"/>
      <c r="D409" s="467"/>
      <c r="E409" s="75"/>
      <c r="F409" s="2025" t="s">
        <v>404</v>
      </c>
      <c r="G409" s="518"/>
      <c r="H409" s="783"/>
      <c r="I409" s="784"/>
      <c r="J409" s="713"/>
      <c r="K409" s="781"/>
      <c r="L409" s="1543" t="s">
        <v>135</v>
      </c>
      <c r="M409" s="1550" t="s">
        <v>748</v>
      </c>
      <c r="N409" s="729"/>
      <c r="O409" s="291"/>
      <c r="P409" s="291"/>
      <c r="Q409" s="296"/>
      <c r="R409" s="291"/>
      <c r="S409" s="291"/>
      <c r="T409" s="727"/>
      <c r="U409" s="296"/>
      <c r="V409" s="214"/>
      <c r="W409" s="214"/>
      <c r="X409" s="214"/>
      <c r="Y409" s="12"/>
      <c r="Z409" s="1067"/>
    </row>
    <row r="410" spans="1:26" ht="15.75" customHeight="1">
      <c r="A410" s="624"/>
      <c r="B410" s="2018"/>
      <c r="C410" s="153"/>
      <c r="D410" s="467"/>
      <c r="E410" s="75"/>
      <c r="F410" s="953"/>
      <c r="G410" s="783"/>
      <c r="H410" s="783"/>
      <c r="I410" s="784"/>
      <c r="J410" s="713"/>
      <c r="K410" s="781"/>
      <c r="L410" s="788"/>
      <c r="M410" s="728" t="s">
        <v>239</v>
      </c>
      <c r="N410" s="729">
        <v>2500</v>
      </c>
      <c r="O410" s="291" t="s">
        <v>108</v>
      </c>
      <c r="P410" s="1206" t="s">
        <v>97</v>
      </c>
      <c r="Q410" s="296">
        <v>60</v>
      </c>
      <c r="R410" s="291" t="s">
        <v>110</v>
      </c>
      <c r="S410" s="291" t="s">
        <v>136</v>
      </c>
      <c r="T410" s="727">
        <v>1</v>
      </c>
      <c r="U410" s="296" t="s">
        <v>115</v>
      </c>
      <c r="V410" s="214"/>
      <c r="W410" s="214"/>
      <c r="X410" s="214"/>
      <c r="Y410" s="1105" t="s">
        <v>19</v>
      </c>
      <c r="Z410" s="1071">
        <f>N410*Q410*T410</f>
        <v>150000</v>
      </c>
    </row>
    <row r="411" spans="1:26" ht="15.75" customHeight="1">
      <c r="A411" s="624"/>
      <c r="B411" s="2018"/>
      <c r="C411" s="153"/>
      <c r="D411" s="467"/>
      <c r="E411" s="75"/>
      <c r="F411" s="953"/>
      <c r="G411" s="783"/>
      <c r="H411" s="783"/>
      <c r="I411" s="784"/>
      <c r="J411" s="713"/>
      <c r="K411" s="781"/>
      <c r="L411" s="788"/>
      <c r="M411" s="728" t="s">
        <v>73</v>
      </c>
      <c r="N411" s="729">
        <v>250000</v>
      </c>
      <c r="O411" s="291" t="s">
        <v>108</v>
      </c>
      <c r="P411" s="1206" t="s">
        <v>97</v>
      </c>
      <c r="Q411" s="296">
        <v>1</v>
      </c>
      <c r="R411" s="291" t="s">
        <v>115</v>
      </c>
      <c r="S411" s="291"/>
      <c r="T411" s="727"/>
      <c r="U411" s="296"/>
      <c r="V411" s="214"/>
      <c r="W411" s="214"/>
      <c r="X411" s="214"/>
      <c r="Y411" s="1105" t="s">
        <v>19</v>
      </c>
      <c r="Z411" s="1067">
        <f>N411*Q411</f>
        <v>250000</v>
      </c>
    </row>
    <row r="412" spans="1:26" ht="15.75" customHeight="1">
      <c r="A412" s="624"/>
      <c r="B412" s="2018"/>
      <c r="C412" s="153"/>
      <c r="D412" s="467"/>
      <c r="E412" s="75"/>
      <c r="F412" s="953"/>
      <c r="G412" s="783"/>
      <c r="H412" s="783"/>
      <c r="I412" s="784"/>
      <c r="J412" s="713"/>
      <c r="K412" s="781"/>
      <c r="L412" s="1543" t="s">
        <v>135</v>
      </c>
      <c r="M412" s="728" t="s">
        <v>749</v>
      </c>
      <c r="N412" s="729"/>
      <c r="O412" s="291"/>
      <c r="P412" s="1206"/>
      <c r="Q412" s="296"/>
      <c r="R412" s="291"/>
      <c r="S412" s="291"/>
      <c r="T412" s="727"/>
      <c r="U412" s="296"/>
      <c r="V412" s="214"/>
      <c r="W412" s="214"/>
      <c r="X412" s="214"/>
      <c r="Y412" s="1209"/>
      <c r="Z412" s="1067"/>
    </row>
    <row r="413" spans="1:26" ht="15.75" customHeight="1">
      <c r="A413" s="624"/>
      <c r="B413" s="2018"/>
      <c r="C413" s="154"/>
      <c r="D413" s="467"/>
      <c r="E413" s="77"/>
      <c r="F413" s="955"/>
      <c r="G413" s="716"/>
      <c r="H413" s="716"/>
      <c r="I413" s="785"/>
      <c r="J413" s="714"/>
      <c r="K413" s="717"/>
      <c r="L413" s="1549"/>
      <c r="M413" s="1993" t="s">
        <v>73</v>
      </c>
      <c r="N413" s="1986">
        <v>100000</v>
      </c>
      <c r="O413" s="294" t="s">
        <v>108</v>
      </c>
      <c r="P413" s="59" t="s">
        <v>97</v>
      </c>
      <c r="Q413" s="732">
        <v>2</v>
      </c>
      <c r="R413" s="294" t="s">
        <v>115</v>
      </c>
      <c r="S413" s="294"/>
      <c r="T413" s="733"/>
      <c r="U413" s="732"/>
      <c r="V413" s="224"/>
      <c r="W413" s="224"/>
      <c r="X413" s="224"/>
      <c r="Y413" s="580" t="s">
        <v>19</v>
      </c>
      <c r="Z413" s="1068">
        <f>N413*Q413</f>
        <v>200000</v>
      </c>
    </row>
    <row r="414" spans="1:26" ht="15.75" customHeight="1">
      <c r="A414" s="616"/>
      <c r="B414" s="2018"/>
      <c r="C414" s="1948"/>
      <c r="D414" s="467"/>
      <c r="E414" s="284"/>
      <c r="F414" s="1995"/>
      <c r="G414" s="1996"/>
      <c r="H414" s="1996"/>
      <c r="I414" s="1997"/>
      <c r="J414" s="1998"/>
      <c r="K414" s="1999"/>
      <c r="L414" s="2000" t="s">
        <v>135</v>
      </c>
      <c r="M414" s="2001" t="s">
        <v>367</v>
      </c>
      <c r="N414" s="2002"/>
      <c r="O414" s="487"/>
      <c r="P414" s="60"/>
      <c r="Q414" s="1547"/>
      <c r="R414" s="487"/>
      <c r="S414" s="487"/>
      <c r="T414" s="1548"/>
      <c r="U414" s="1547"/>
      <c r="V414" s="220"/>
      <c r="W414" s="220"/>
      <c r="X414" s="220"/>
      <c r="Y414" s="217"/>
      <c r="Z414" s="1067"/>
    </row>
    <row r="415" spans="1:26" ht="15.75" customHeight="1">
      <c r="A415" s="624"/>
      <c r="B415" s="2018"/>
      <c r="C415" s="153"/>
      <c r="D415" s="467"/>
      <c r="E415" s="75"/>
      <c r="F415" s="953"/>
      <c r="G415" s="783"/>
      <c r="H415" s="783"/>
      <c r="I415" s="784"/>
      <c r="J415" s="713"/>
      <c r="K415" s="781"/>
      <c r="L415" s="1543"/>
      <c r="M415" s="728" t="s">
        <v>239</v>
      </c>
      <c r="N415" s="729">
        <v>2500</v>
      </c>
      <c r="O415" s="291" t="s">
        <v>108</v>
      </c>
      <c r="P415" s="1206" t="s">
        <v>97</v>
      </c>
      <c r="Q415" s="296">
        <v>60</v>
      </c>
      <c r="R415" s="291" t="s">
        <v>110</v>
      </c>
      <c r="S415" s="291" t="s">
        <v>136</v>
      </c>
      <c r="T415" s="727">
        <v>1</v>
      </c>
      <c r="U415" s="296" t="s">
        <v>115</v>
      </c>
      <c r="V415" s="214"/>
      <c r="W415" s="214"/>
      <c r="X415" s="214"/>
      <c r="Y415" s="1105" t="s">
        <v>19</v>
      </c>
      <c r="Z415" s="1071">
        <f>N415*Q415*T415</f>
        <v>150000</v>
      </c>
    </row>
    <row r="416" spans="1:26" ht="15.75" customHeight="1">
      <c r="A416" s="624"/>
      <c r="B416" s="2018"/>
      <c r="C416" s="153"/>
      <c r="D416" s="467"/>
      <c r="E416" s="75"/>
      <c r="F416" s="953"/>
      <c r="G416" s="783"/>
      <c r="H416" s="783"/>
      <c r="I416" s="784"/>
      <c r="J416" s="713"/>
      <c r="K416" s="781"/>
      <c r="L416" s="788"/>
      <c r="M416" s="728" t="s">
        <v>132</v>
      </c>
      <c r="N416" s="729">
        <v>350000</v>
      </c>
      <c r="O416" s="291" t="s">
        <v>108</v>
      </c>
      <c r="P416" s="1206" t="s">
        <v>97</v>
      </c>
      <c r="Q416" s="296">
        <v>1</v>
      </c>
      <c r="R416" s="291" t="s">
        <v>115</v>
      </c>
      <c r="S416" s="291"/>
      <c r="T416" s="727"/>
      <c r="U416" s="296"/>
      <c r="V416" s="214"/>
      <c r="W416" s="214"/>
      <c r="X416" s="214"/>
      <c r="Y416" s="1105" t="s">
        <v>19</v>
      </c>
      <c r="Z416" s="1067">
        <f>N416*Q416</f>
        <v>350000</v>
      </c>
    </row>
    <row r="417" spans="1:26" ht="15.75" customHeight="1">
      <c r="A417" s="624"/>
      <c r="B417" s="2018"/>
      <c r="C417" s="153"/>
      <c r="D417" s="467"/>
      <c r="E417" s="75"/>
      <c r="F417" s="953"/>
      <c r="G417" s="783"/>
      <c r="H417" s="783"/>
      <c r="I417" s="784"/>
      <c r="J417" s="713"/>
      <c r="K417" s="781"/>
      <c r="L417" s="788" t="s">
        <v>106</v>
      </c>
      <c r="M417" s="728" t="s">
        <v>368</v>
      </c>
      <c r="N417" s="729"/>
      <c r="O417" s="291"/>
      <c r="P417" s="1206"/>
      <c r="Q417" s="296"/>
      <c r="R417" s="291"/>
      <c r="S417" s="291"/>
      <c r="T417" s="727"/>
      <c r="U417" s="296"/>
      <c r="V417" s="214"/>
      <c r="W417" s="214"/>
      <c r="X417" s="214"/>
      <c r="Y417" s="1209"/>
      <c r="Z417" s="1067"/>
    </row>
    <row r="418" spans="1:26" ht="15.75" customHeight="1">
      <c r="A418" s="824"/>
      <c r="B418" s="2020"/>
      <c r="C418" s="154"/>
      <c r="D418" s="517"/>
      <c r="E418" s="77"/>
      <c r="F418" s="955"/>
      <c r="G418" s="716"/>
      <c r="H418" s="716"/>
      <c r="I418" s="785"/>
      <c r="J418" s="714"/>
      <c r="K418" s="717"/>
      <c r="L418" s="790"/>
      <c r="M418" s="1993" t="s">
        <v>73</v>
      </c>
      <c r="N418" s="1986">
        <v>400000</v>
      </c>
      <c r="O418" s="294" t="s">
        <v>108</v>
      </c>
      <c r="P418" s="59" t="s">
        <v>97</v>
      </c>
      <c r="Q418" s="732">
        <v>1</v>
      </c>
      <c r="R418" s="294" t="s">
        <v>115</v>
      </c>
      <c r="S418" s="294"/>
      <c r="T418" s="733"/>
      <c r="U418" s="732"/>
      <c r="V418" s="224"/>
      <c r="W418" s="224"/>
      <c r="X418" s="224"/>
      <c r="Y418" s="580" t="s">
        <v>19</v>
      </c>
      <c r="Z418" s="1068">
        <f>N418*Q418</f>
        <v>400000</v>
      </c>
    </row>
    <row r="419" spans="1:26" ht="15.75" customHeight="1">
      <c r="A419" s="1972"/>
      <c r="B419" s="70"/>
      <c r="C419" s="1948"/>
      <c r="D419" s="1994"/>
      <c r="E419" s="284"/>
      <c r="F419" s="1995"/>
      <c r="G419" s="1996"/>
      <c r="H419" s="1996"/>
      <c r="I419" s="1997"/>
      <c r="J419" s="1998"/>
      <c r="K419" s="1999"/>
      <c r="L419" s="2247" t="s">
        <v>106</v>
      </c>
      <c r="M419" s="2001" t="s">
        <v>405</v>
      </c>
      <c r="N419" s="2002"/>
      <c r="O419" s="487"/>
      <c r="P419" s="60"/>
      <c r="Q419" s="1547"/>
      <c r="R419" s="487"/>
      <c r="S419" s="487"/>
      <c r="T419" s="1548"/>
      <c r="U419" s="1547"/>
      <c r="V419" s="220"/>
      <c r="W419" s="220"/>
      <c r="X419" s="220"/>
      <c r="Y419" s="217"/>
      <c r="Z419" s="2289"/>
    </row>
    <row r="420" spans="1:26" ht="15" customHeight="1">
      <c r="A420" s="616"/>
      <c r="B420" s="2018"/>
      <c r="C420" s="154"/>
      <c r="D420" s="467"/>
      <c r="E420" s="77"/>
      <c r="F420" s="955"/>
      <c r="G420" s="716"/>
      <c r="H420" s="716"/>
      <c r="I420" s="785"/>
      <c r="J420" s="714"/>
      <c r="K420" s="717"/>
      <c r="L420" s="788"/>
      <c r="M420" s="728" t="s">
        <v>73</v>
      </c>
      <c r="N420" s="729">
        <v>50000</v>
      </c>
      <c r="O420" s="291" t="s">
        <v>108</v>
      </c>
      <c r="P420" s="1206" t="s">
        <v>97</v>
      </c>
      <c r="Q420" s="296">
        <v>1</v>
      </c>
      <c r="R420" s="291" t="s">
        <v>115</v>
      </c>
      <c r="S420" s="291"/>
      <c r="T420" s="727"/>
      <c r="U420" s="296"/>
      <c r="V420" s="214"/>
      <c r="W420" s="214"/>
      <c r="X420" s="214"/>
      <c r="Y420" s="580" t="s">
        <v>19</v>
      </c>
      <c r="Z420" s="1071">
        <f>N420*Q420</f>
        <v>50000</v>
      </c>
    </row>
    <row r="421" spans="1:26" ht="15.75" customHeight="1">
      <c r="A421" s="624"/>
      <c r="B421" s="2018"/>
      <c r="C421" s="153"/>
      <c r="D421" s="467"/>
      <c r="E421" s="75"/>
      <c r="F421" s="470" t="s">
        <v>276</v>
      </c>
      <c r="G421" s="547">
        <v>1490</v>
      </c>
      <c r="H421" s="1612">
        <f>Z421/1000</f>
        <v>1490</v>
      </c>
      <c r="I421" s="34">
        <f>(H421-G421)</f>
        <v>0</v>
      </c>
      <c r="J421" s="111">
        <f>(H421/G421*100)-100</f>
        <v>0</v>
      </c>
      <c r="K421" s="232"/>
      <c r="L421" s="145"/>
      <c r="M421" s="513"/>
      <c r="N421" s="298"/>
      <c r="O421" s="182"/>
      <c r="P421" s="182"/>
      <c r="Q421" s="299"/>
      <c r="R421" s="182"/>
      <c r="S421" s="182"/>
      <c r="T421" s="300"/>
      <c r="U421" s="299"/>
      <c r="V421" s="220"/>
      <c r="W421" s="220"/>
      <c r="X421" s="220"/>
      <c r="Y421" s="301"/>
      <c r="Z421" s="1189">
        <f>SUM(Z422:Z430)</f>
        <v>1490000</v>
      </c>
    </row>
    <row r="422" spans="1:26" ht="15.75" customHeight="1">
      <c r="A422" s="624"/>
      <c r="B422" s="2018"/>
      <c r="C422" s="153"/>
      <c r="D422" s="467"/>
      <c r="E422" s="75"/>
      <c r="F422" s="2025"/>
      <c r="G422" s="548"/>
      <c r="H422" s="548"/>
      <c r="I422" s="34"/>
      <c r="J422" s="111"/>
      <c r="K422" s="240"/>
      <c r="L422" s="2019" t="s">
        <v>135</v>
      </c>
      <c r="M422" s="511" t="s">
        <v>369</v>
      </c>
      <c r="N422" s="285">
        <v>10000</v>
      </c>
      <c r="O422" s="1211" t="s">
        <v>108</v>
      </c>
      <c r="P422" s="11" t="s">
        <v>97</v>
      </c>
      <c r="Q422" s="286">
        <v>12</v>
      </c>
      <c r="R422" s="181" t="s">
        <v>115</v>
      </c>
      <c r="S422" s="181" t="s">
        <v>97</v>
      </c>
      <c r="T422" s="287">
        <v>2</v>
      </c>
      <c r="U422" s="286" t="s">
        <v>750</v>
      </c>
      <c r="V422" s="214"/>
      <c r="W422" s="214"/>
      <c r="X422" s="214"/>
      <c r="Y422" s="1208" t="s">
        <v>19</v>
      </c>
      <c r="Z422" s="1066">
        <f>N422*Q422*T422</f>
        <v>240000</v>
      </c>
    </row>
    <row r="423" spans="1:26" ht="15.75" customHeight="1">
      <c r="A423" s="624"/>
      <c r="B423" s="2018"/>
      <c r="C423" s="153"/>
      <c r="D423" s="467"/>
      <c r="E423" s="75"/>
      <c r="F423" s="2025"/>
      <c r="G423" s="548"/>
      <c r="H423" s="548"/>
      <c r="I423" s="34"/>
      <c r="J423" s="111"/>
      <c r="K423" s="240"/>
      <c r="L423" s="2019" t="s">
        <v>135</v>
      </c>
      <c r="M423" s="511" t="s">
        <v>370</v>
      </c>
      <c r="N423" s="285">
        <v>30000</v>
      </c>
      <c r="O423" s="1211" t="s">
        <v>108</v>
      </c>
      <c r="P423" s="11" t="s">
        <v>97</v>
      </c>
      <c r="Q423" s="286">
        <v>5</v>
      </c>
      <c r="R423" s="181" t="s">
        <v>110</v>
      </c>
      <c r="S423" s="181"/>
      <c r="T423" s="287"/>
      <c r="U423" s="286"/>
      <c r="V423" s="214"/>
      <c r="W423" s="214"/>
      <c r="X423" s="214"/>
      <c r="Y423" s="1208" t="s">
        <v>19</v>
      </c>
      <c r="Z423" s="1066">
        <f>N423*Q423</f>
        <v>150000</v>
      </c>
    </row>
    <row r="424" spans="1:26" ht="15.75" customHeight="1">
      <c r="A424" s="624"/>
      <c r="B424" s="2018"/>
      <c r="C424" s="153"/>
      <c r="D424" s="467"/>
      <c r="E424" s="75"/>
      <c r="F424" s="2025"/>
      <c r="G424" s="548"/>
      <c r="H424" s="548"/>
      <c r="I424" s="34"/>
      <c r="J424" s="111"/>
      <c r="K424" s="240"/>
      <c r="L424" s="2019" t="s">
        <v>135</v>
      </c>
      <c r="M424" s="511" t="s">
        <v>371</v>
      </c>
      <c r="N424" s="2017"/>
      <c r="O424" s="2017"/>
      <c r="P424" s="2017"/>
      <c r="Q424" s="2017"/>
      <c r="R424" s="2017"/>
      <c r="S424" s="2017"/>
      <c r="T424" s="2017"/>
      <c r="U424" s="2017"/>
      <c r="V424" s="2017"/>
      <c r="W424" s="2017"/>
      <c r="X424" s="2017"/>
      <c r="Y424" s="2017"/>
      <c r="Z424" s="153"/>
    </row>
    <row r="425" spans="1:26" ht="15.75" customHeight="1">
      <c r="A425" s="624"/>
      <c r="B425" s="2018"/>
      <c r="C425" s="153"/>
      <c r="D425" s="467"/>
      <c r="E425" s="75"/>
      <c r="F425" s="2025"/>
      <c r="G425" s="548"/>
      <c r="H425" s="548"/>
      <c r="I425" s="34"/>
      <c r="J425" s="111"/>
      <c r="K425" s="240"/>
      <c r="L425" s="2019"/>
      <c r="M425" s="511" t="s">
        <v>73</v>
      </c>
      <c r="N425" s="285">
        <v>30000</v>
      </c>
      <c r="O425" s="1211" t="s">
        <v>108</v>
      </c>
      <c r="P425" s="11" t="s">
        <v>136</v>
      </c>
      <c r="Q425" s="286">
        <v>5</v>
      </c>
      <c r="R425" s="181" t="s">
        <v>115</v>
      </c>
      <c r="S425" s="181" t="s">
        <v>97</v>
      </c>
      <c r="T425" s="287">
        <v>2</v>
      </c>
      <c r="U425" s="286" t="s">
        <v>750</v>
      </c>
      <c r="V425" s="214"/>
      <c r="W425" s="214"/>
      <c r="X425" s="214"/>
      <c r="Y425" s="1208" t="s">
        <v>19</v>
      </c>
      <c r="Z425" s="1066">
        <f>N425*Q425*T425</f>
        <v>300000</v>
      </c>
    </row>
    <row r="426" spans="1:26" ht="15.75" customHeight="1">
      <c r="A426" s="624"/>
      <c r="B426" s="2018"/>
      <c r="C426" s="153"/>
      <c r="D426" s="467"/>
      <c r="E426" s="75"/>
      <c r="F426" s="2025"/>
      <c r="G426" s="548"/>
      <c r="H426" s="548"/>
      <c r="I426" s="34"/>
      <c r="J426" s="111"/>
      <c r="K426" s="240"/>
      <c r="L426" s="2019" t="s">
        <v>135</v>
      </c>
      <c r="M426" s="511" t="s">
        <v>386</v>
      </c>
      <c r="N426" s="285"/>
      <c r="O426" s="1211"/>
      <c r="P426" s="11"/>
      <c r="Q426" s="286"/>
      <c r="R426" s="181"/>
      <c r="S426" s="181"/>
      <c r="T426" s="287"/>
      <c r="U426" s="286"/>
      <c r="V426" s="214"/>
      <c r="W426" s="214"/>
      <c r="X426" s="214"/>
      <c r="Y426" s="1212"/>
      <c r="Z426" s="1066"/>
    </row>
    <row r="427" spans="1:26" ht="15.75" customHeight="1">
      <c r="A427" s="624"/>
      <c r="B427" s="2018"/>
      <c r="C427" s="153"/>
      <c r="D427" s="467"/>
      <c r="E427" s="75"/>
      <c r="F427" s="2025"/>
      <c r="G427" s="548"/>
      <c r="H427" s="548"/>
      <c r="I427" s="34"/>
      <c r="J427" s="111"/>
      <c r="K427" s="240"/>
      <c r="L427" s="2019"/>
      <c r="M427" s="511" t="s">
        <v>304</v>
      </c>
      <c r="N427" s="285">
        <v>10000</v>
      </c>
      <c r="O427" s="1211" t="s">
        <v>108</v>
      </c>
      <c r="P427" s="11" t="s">
        <v>97</v>
      </c>
      <c r="Q427" s="286">
        <v>5</v>
      </c>
      <c r="R427" s="181" t="s">
        <v>110</v>
      </c>
      <c r="S427" s="181" t="s">
        <v>97</v>
      </c>
      <c r="T427" s="287">
        <v>2</v>
      </c>
      <c r="U427" s="286" t="s">
        <v>750</v>
      </c>
      <c r="V427" s="214"/>
      <c r="W427" s="214"/>
      <c r="X427" s="214"/>
      <c r="Y427" s="1208" t="s">
        <v>19</v>
      </c>
      <c r="Z427" s="1066">
        <f>N427*Q427*T427</f>
        <v>100000</v>
      </c>
    </row>
    <row r="428" spans="1:26" ht="15.75" customHeight="1">
      <c r="A428" s="624"/>
      <c r="B428" s="2018"/>
      <c r="C428" s="153"/>
      <c r="D428" s="467"/>
      <c r="E428" s="75"/>
      <c r="F428" s="2025"/>
      <c r="G428" s="548"/>
      <c r="H428" s="548"/>
      <c r="I428" s="34"/>
      <c r="J428" s="111"/>
      <c r="K428" s="240"/>
      <c r="L428" s="2019"/>
      <c r="M428" s="511" t="s">
        <v>73</v>
      </c>
      <c r="N428" s="285">
        <v>50000</v>
      </c>
      <c r="O428" s="1211" t="s">
        <v>108</v>
      </c>
      <c r="P428" s="11" t="s">
        <v>97</v>
      </c>
      <c r="Q428" s="286">
        <v>2</v>
      </c>
      <c r="R428" s="181" t="s">
        <v>115</v>
      </c>
      <c r="S428" s="181"/>
      <c r="T428" s="287"/>
      <c r="U428" s="286"/>
      <c r="V428" s="214"/>
      <c r="W428" s="214"/>
      <c r="X428" s="214"/>
      <c r="Y428" s="1208" t="s">
        <v>19</v>
      </c>
      <c r="Z428" s="1066">
        <f>N428*Q428</f>
        <v>100000</v>
      </c>
    </row>
    <row r="429" spans="1:26" ht="15.75" customHeight="1">
      <c r="A429" s="624"/>
      <c r="B429" s="2018"/>
      <c r="C429" s="153"/>
      <c r="D429" s="467"/>
      <c r="E429" s="75"/>
      <c r="F429" s="2025"/>
      <c r="G429" s="548"/>
      <c r="H429" s="548"/>
      <c r="I429" s="34"/>
      <c r="J429" s="111"/>
      <c r="K429" s="240"/>
      <c r="L429" s="2019" t="s">
        <v>135</v>
      </c>
      <c r="M429" s="511" t="s">
        <v>372</v>
      </c>
      <c r="N429" s="285">
        <v>50000</v>
      </c>
      <c r="O429" s="1211" t="s">
        <v>108</v>
      </c>
      <c r="P429" s="11" t="s">
        <v>97</v>
      </c>
      <c r="Q429" s="286">
        <v>1</v>
      </c>
      <c r="R429" s="181" t="s">
        <v>115</v>
      </c>
      <c r="S429" s="181" t="s">
        <v>97</v>
      </c>
      <c r="T429" s="287">
        <v>2</v>
      </c>
      <c r="U429" s="286" t="s">
        <v>750</v>
      </c>
      <c r="V429" s="214"/>
      <c r="W429" s="214"/>
      <c r="X429" s="214"/>
      <c r="Y429" s="1208" t="s">
        <v>19</v>
      </c>
      <c r="Z429" s="1066">
        <f>N429*Q429*T429</f>
        <v>100000</v>
      </c>
    </row>
    <row r="430" spans="1:26" ht="15.75" customHeight="1">
      <c r="A430" s="624"/>
      <c r="B430" s="2018"/>
      <c r="C430" s="154"/>
      <c r="D430" s="467"/>
      <c r="E430" s="77"/>
      <c r="F430" s="2023"/>
      <c r="G430" s="549"/>
      <c r="H430" s="549"/>
      <c r="I430" s="35"/>
      <c r="J430" s="110"/>
      <c r="K430" s="303"/>
      <c r="L430" s="152" t="s">
        <v>135</v>
      </c>
      <c r="M430" s="512" t="s">
        <v>132</v>
      </c>
      <c r="N430" s="292">
        <v>500000</v>
      </c>
      <c r="O430" s="21" t="s">
        <v>108</v>
      </c>
      <c r="P430" s="22" t="s">
        <v>97</v>
      </c>
      <c r="Q430" s="293">
        <v>1</v>
      </c>
      <c r="R430" s="14" t="s">
        <v>115</v>
      </c>
      <c r="S430" s="14"/>
      <c r="T430" s="295"/>
      <c r="U430" s="293"/>
      <c r="V430" s="224"/>
      <c r="W430" s="224"/>
      <c r="X430" s="224"/>
      <c r="Y430" s="221" t="s">
        <v>19</v>
      </c>
      <c r="Z430" s="1058">
        <f>N430*Q430</f>
        <v>500000</v>
      </c>
    </row>
    <row r="431" spans="1:26" s="2017" customFormat="1" ht="15.75" customHeight="1">
      <c r="A431" s="616"/>
      <c r="B431" s="2018"/>
      <c r="C431" s="153"/>
      <c r="D431" s="467"/>
      <c r="E431" s="75"/>
      <c r="F431" s="577" t="s">
        <v>989</v>
      </c>
      <c r="G431" s="1904">
        <v>1770</v>
      </c>
      <c r="H431" s="1905">
        <f>Z431/1000</f>
        <v>2570</v>
      </c>
      <c r="I431" s="1771">
        <f>(H431-G431)</f>
        <v>800</v>
      </c>
      <c r="J431" s="768">
        <f>(H431/G431*100)-100</f>
        <v>45.197740112994353</v>
      </c>
      <c r="K431" s="789"/>
      <c r="L431" s="2191"/>
      <c r="M431" s="2196"/>
      <c r="N431" s="2197"/>
      <c r="O431" s="882"/>
      <c r="P431" s="882"/>
      <c r="Q431" s="884"/>
      <c r="R431" s="884"/>
      <c r="S431" s="1192"/>
      <c r="T431" s="1192"/>
      <c r="U431" s="1192"/>
      <c r="V431" s="886"/>
      <c r="W431" s="886"/>
      <c r="X431" s="886"/>
      <c r="Y431" s="883"/>
      <c r="Z431" s="1928">
        <f>SUM(Z432:Z444)</f>
        <v>2570000</v>
      </c>
    </row>
    <row r="432" spans="1:26" s="2017" customFormat="1" ht="15.75" customHeight="1">
      <c r="A432" s="624"/>
      <c r="B432" s="2018"/>
      <c r="C432" s="153"/>
      <c r="D432" s="467"/>
      <c r="E432" s="75"/>
      <c r="F432" s="1226" t="s">
        <v>990</v>
      </c>
      <c r="G432" s="1257"/>
      <c r="H432" s="1257"/>
      <c r="I432" s="1258"/>
      <c r="J432" s="1255"/>
      <c r="K432" s="789"/>
      <c r="L432" s="2191" t="s">
        <v>135</v>
      </c>
      <c r="M432" s="1592" t="s">
        <v>991</v>
      </c>
      <c r="N432" s="1593"/>
      <c r="O432" s="881"/>
      <c r="P432" s="884"/>
      <c r="Q432" s="1104"/>
      <c r="R432" s="883"/>
      <c r="S432" s="883"/>
      <c r="T432" s="1054"/>
      <c r="U432" s="1054"/>
      <c r="V432" s="886"/>
      <c r="W432" s="886"/>
      <c r="X432" s="886"/>
      <c r="Y432" s="883"/>
      <c r="Z432" s="1125"/>
    </row>
    <row r="433" spans="1:26" s="2017" customFormat="1" ht="15.75" customHeight="1">
      <c r="A433" s="624"/>
      <c r="B433" s="2018"/>
      <c r="C433" s="153"/>
      <c r="D433" s="467"/>
      <c r="E433" s="75"/>
      <c r="F433" s="577"/>
      <c r="G433" s="1257"/>
      <c r="H433" s="1257"/>
      <c r="I433" s="1258"/>
      <c r="J433" s="1255"/>
      <c r="K433" s="789"/>
      <c r="L433" s="2191"/>
      <c r="M433" s="1592" t="s">
        <v>898</v>
      </c>
      <c r="N433" s="1593">
        <v>80000</v>
      </c>
      <c r="O433" s="881" t="s">
        <v>899</v>
      </c>
      <c r="P433" s="884" t="s">
        <v>97</v>
      </c>
      <c r="Q433" s="1104">
        <v>2</v>
      </c>
      <c r="R433" s="883" t="s">
        <v>902</v>
      </c>
      <c r="S433" s="884"/>
      <c r="T433" s="1054"/>
      <c r="U433" s="1054"/>
      <c r="V433" s="886"/>
      <c r="W433" s="886"/>
      <c r="X433" s="886"/>
      <c r="Y433" s="883" t="s">
        <v>909</v>
      </c>
      <c r="Z433" s="1125">
        <f>(N433*Q433)</f>
        <v>160000</v>
      </c>
    </row>
    <row r="434" spans="1:26" s="2017" customFormat="1" ht="15.75" customHeight="1">
      <c r="A434" s="624"/>
      <c r="B434" s="2018"/>
      <c r="C434" s="153"/>
      <c r="D434" s="467"/>
      <c r="E434" s="75"/>
      <c r="F434" s="1257"/>
      <c r="G434" s="1257"/>
      <c r="H434" s="1257"/>
      <c r="I434" s="1258"/>
      <c r="J434" s="1255"/>
      <c r="K434" s="789"/>
      <c r="L434" s="2094"/>
      <c r="M434" s="2202" t="s">
        <v>992</v>
      </c>
      <c r="N434" s="1194">
        <v>3500</v>
      </c>
      <c r="O434" s="881" t="s">
        <v>899</v>
      </c>
      <c r="P434" s="884" t="s">
        <v>97</v>
      </c>
      <c r="Q434" s="1104">
        <v>60</v>
      </c>
      <c r="R434" s="883" t="s">
        <v>900</v>
      </c>
      <c r="S434" s="881" t="s">
        <v>901</v>
      </c>
      <c r="T434" s="1054">
        <v>2</v>
      </c>
      <c r="U434" s="1104" t="s">
        <v>902</v>
      </c>
      <c r="V434" s="886"/>
      <c r="W434" s="886"/>
      <c r="X434" s="886"/>
      <c r="Y434" s="883" t="s">
        <v>909</v>
      </c>
      <c r="Z434" s="1125">
        <f>(N434*Q434*T434)</f>
        <v>420000</v>
      </c>
    </row>
    <row r="435" spans="1:26" s="2017" customFormat="1" ht="15.75" customHeight="1">
      <c r="A435" s="624"/>
      <c r="B435" s="2018"/>
      <c r="C435" s="153"/>
      <c r="D435" s="467"/>
      <c r="E435" s="75"/>
      <c r="F435" s="1257"/>
      <c r="G435" s="1257"/>
      <c r="H435" s="1257"/>
      <c r="I435" s="1258"/>
      <c r="J435" s="1255"/>
      <c r="K435" s="789"/>
      <c r="L435" s="2094"/>
      <c r="M435" s="2202" t="s">
        <v>911</v>
      </c>
      <c r="N435" s="1593">
        <v>150000</v>
      </c>
      <c r="O435" s="881" t="s">
        <v>899</v>
      </c>
      <c r="P435" s="884" t="s">
        <v>97</v>
      </c>
      <c r="Q435" s="1104">
        <v>2</v>
      </c>
      <c r="R435" s="883" t="s">
        <v>902</v>
      </c>
      <c r="S435" s="881"/>
      <c r="T435" s="1054"/>
      <c r="U435" s="1104"/>
      <c r="V435" s="886"/>
      <c r="W435" s="886"/>
      <c r="X435" s="886"/>
      <c r="Y435" s="883" t="s">
        <v>909</v>
      </c>
      <c r="Z435" s="1125">
        <f>(N435*Q435)</f>
        <v>300000</v>
      </c>
    </row>
    <row r="436" spans="1:26" s="2017" customFormat="1" ht="15.75" customHeight="1">
      <c r="A436" s="624"/>
      <c r="B436" s="2018"/>
      <c r="C436" s="153"/>
      <c r="D436" s="467"/>
      <c r="E436" s="75"/>
      <c r="F436" s="577"/>
      <c r="G436" s="1257"/>
      <c r="H436" s="1257"/>
      <c r="I436" s="1258"/>
      <c r="J436" s="1255"/>
      <c r="K436" s="789"/>
      <c r="L436" s="2191" t="s">
        <v>896</v>
      </c>
      <c r="M436" s="1592" t="s">
        <v>993</v>
      </c>
      <c r="N436" s="1593"/>
      <c r="O436" s="881"/>
      <c r="P436" s="884"/>
      <c r="Q436" s="1104"/>
      <c r="R436" s="883"/>
      <c r="S436" s="883"/>
      <c r="T436" s="1054"/>
      <c r="U436" s="1054"/>
      <c r="V436" s="886"/>
      <c r="W436" s="886"/>
      <c r="X436" s="886"/>
      <c r="Y436" s="883"/>
      <c r="Z436" s="1125"/>
    </row>
    <row r="437" spans="1:26" s="2017" customFormat="1" ht="15.75" customHeight="1">
      <c r="A437" s="624"/>
      <c r="B437" s="2018"/>
      <c r="C437" s="153"/>
      <c r="D437" s="467"/>
      <c r="E437" s="75"/>
      <c r="F437" s="577"/>
      <c r="G437" s="1257"/>
      <c r="H437" s="1257"/>
      <c r="I437" s="1258"/>
      <c r="J437" s="1255"/>
      <c r="K437" s="789"/>
      <c r="L437" s="2191"/>
      <c r="M437" s="1592" t="s">
        <v>994</v>
      </c>
      <c r="N437" s="1194">
        <v>2000</v>
      </c>
      <c r="O437" s="881" t="s">
        <v>899</v>
      </c>
      <c r="P437" s="884" t="s">
        <v>97</v>
      </c>
      <c r="Q437" s="1104">
        <v>11</v>
      </c>
      <c r="R437" s="883" t="s">
        <v>900</v>
      </c>
      <c r="S437" s="881" t="s">
        <v>901</v>
      </c>
      <c r="T437" s="1054">
        <v>1</v>
      </c>
      <c r="U437" s="1104" t="s">
        <v>902</v>
      </c>
      <c r="V437" s="886"/>
      <c r="W437" s="886"/>
      <c r="X437" s="886"/>
      <c r="Y437" s="883" t="s">
        <v>909</v>
      </c>
      <c r="Z437" s="1125">
        <f>(N437*Q437*T437)</f>
        <v>22000</v>
      </c>
    </row>
    <row r="438" spans="1:26" s="2017" customFormat="1" ht="15.75" customHeight="1">
      <c r="A438" s="624"/>
      <c r="B438" s="2018"/>
      <c r="C438" s="153"/>
      <c r="D438" s="467"/>
      <c r="E438" s="75"/>
      <c r="F438" s="577"/>
      <c r="G438" s="1257"/>
      <c r="H438" s="1257"/>
      <c r="I438" s="1258"/>
      <c r="J438" s="1255"/>
      <c r="K438" s="789"/>
      <c r="L438" s="2191"/>
      <c r="M438" s="1592" t="s">
        <v>898</v>
      </c>
      <c r="N438" s="1593">
        <v>70000</v>
      </c>
      <c r="O438" s="881" t="s">
        <v>899</v>
      </c>
      <c r="P438" s="884" t="s">
        <v>97</v>
      </c>
      <c r="Q438" s="1104">
        <v>2</v>
      </c>
      <c r="R438" s="883" t="s">
        <v>902</v>
      </c>
      <c r="S438" s="884"/>
      <c r="T438" s="1054"/>
      <c r="U438" s="1054"/>
      <c r="V438" s="886"/>
      <c r="W438" s="886"/>
      <c r="X438" s="886"/>
      <c r="Y438" s="883" t="s">
        <v>909</v>
      </c>
      <c r="Z438" s="1125">
        <f>(N438*Q438)</f>
        <v>140000</v>
      </c>
    </row>
    <row r="439" spans="1:26" s="2017" customFormat="1" ht="15.75" customHeight="1">
      <c r="A439" s="624"/>
      <c r="B439" s="2018"/>
      <c r="C439" s="153"/>
      <c r="D439" s="467"/>
      <c r="E439" s="75"/>
      <c r="F439" s="1257"/>
      <c r="G439" s="1257"/>
      <c r="H439" s="1257"/>
      <c r="I439" s="1258"/>
      <c r="J439" s="1255"/>
      <c r="K439" s="789"/>
      <c r="L439" s="2094"/>
      <c r="M439" s="2202" t="s">
        <v>995</v>
      </c>
      <c r="N439" s="1194">
        <v>2000</v>
      </c>
      <c r="O439" s="881" t="s">
        <v>899</v>
      </c>
      <c r="P439" s="884" t="s">
        <v>97</v>
      </c>
      <c r="Q439" s="1104">
        <v>10</v>
      </c>
      <c r="R439" s="883" t="s">
        <v>900</v>
      </c>
      <c r="S439" s="881" t="s">
        <v>901</v>
      </c>
      <c r="T439" s="1054">
        <v>8</v>
      </c>
      <c r="U439" s="1104" t="s">
        <v>902</v>
      </c>
      <c r="V439" s="886"/>
      <c r="W439" s="886"/>
      <c r="X439" s="886"/>
      <c r="Y439" s="883" t="s">
        <v>909</v>
      </c>
      <c r="Z439" s="1125">
        <f>(N439*Q439*T439)</f>
        <v>160000</v>
      </c>
    </row>
    <row r="440" spans="1:26" s="2017" customFormat="1" ht="15.75" customHeight="1">
      <c r="A440" s="624"/>
      <c r="B440" s="2018"/>
      <c r="C440" s="153"/>
      <c r="D440" s="467"/>
      <c r="E440" s="75"/>
      <c r="F440" s="1257"/>
      <c r="G440" s="1257"/>
      <c r="H440" s="1257"/>
      <c r="I440" s="1258"/>
      <c r="J440" s="1255"/>
      <c r="K440" s="789"/>
      <c r="L440" s="2094"/>
      <c r="M440" s="2202" t="s">
        <v>996</v>
      </c>
      <c r="N440" s="1194">
        <v>8000</v>
      </c>
      <c r="O440" s="881" t="s">
        <v>899</v>
      </c>
      <c r="P440" s="884" t="s">
        <v>97</v>
      </c>
      <c r="Q440" s="1104">
        <v>11</v>
      </c>
      <c r="R440" s="883" t="s">
        <v>900</v>
      </c>
      <c r="S440" s="881" t="s">
        <v>901</v>
      </c>
      <c r="T440" s="1054">
        <v>1</v>
      </c>
      <c r="U440" s="1104" t="s">
        <v>902</v>
      </c>
      <c r="V440" s="886"/>
      <c r="W440" s="886"/>
      <c r="X440" s="886"/>
      <c r="Y440" s="883" t="s">
        <v>909</v>
      </c>
      <c r="Z440" s="1125">
        <f>(N440*Q440*T440)</f>
        <v>88000</v>
      </c>
    </row>
    <row r="441" spans="1:26" s="2017" customFormat="1" ht="15.75" customHeight="1">
      <c r="A441" s="624"/>
      <c r="B441" s="2018"/>
      <c r="C441" s="153"/>
      <c r="D441" s="467"/>
      <c r="E441" s="75"/>
      <c r="F441" s="577"/>
      <c r="G441" s="1257"/>
      <c r="H441" s="1257"/>
      <c r="I441" s="1258"/>
      <c r="J441" s="1255"/>
      <c r="K441" s="789"/>
      <c r="L441" s="2191" t="s">
        <v>135</v>
      </c>
      <c r="M441" s="1592" t="s">
        <v>997</v>
      </c>
      <c r="N441" s="1593"/>
      <c r="O441" s="881"/>
      <c r="P441" s="884"/>
      <c r="Q441" s="1104"/>
      <c r="R441" s="883"/>
      <c r="S441" s="883"/>
      <c r="T441" s="1054"/>
      <c r="U441" s="1054"/>
      <c r="V441" s="886"/>
      <c r="W441" s="886"/>
      <c r="X441" s="886"/>
      <c r="Y441" s="883"/>
      <c r="Z441" s="1125"/>
    </row>
    <row r="442" spans="1:26" s="2017" customFormat="1" ht="15.75" customHeight="1">
      <c r="A442" s="624"/>
      <c r="B442" s="2018"/>
      <c r="C442" s="153"/>
      <c r="D442" s="467"/>
      <c r="E442" s="75"/>
      <c r="F442" s="1257"/>
      <c r="G442" s="1257"/>
      <c r="H442" s="1257"/>
      <c r="I442" s="1258"/>
      <c r="J442" s="1255"/>
      <c r="K442" s="789"/>
      <c r="L442" s="2094"/>
      <c r="M442" s="2202" t="s">
        <v>995</v>
      </c>
      <c r="N442" s="1194">
        <v>2000</v>
      </c>
      <c r="O442" s="881" t="s">
        <v>899</v>
      </c>
      <c r="P442" s="884" t="s">
        <v>97</v>
      </c>
      <c r="Q442" s="1104">
        <v>25</v>
      </c>
      <c r="R442" s="883" t="s">
        <v>900</v>
      </c>
      <c r="S442" s="881" t="s">
        <v>901</v>
      </c>
      <c r="T442" s="1054">
        <v>4</v>
      </c>
      <c r="U442" s="1104" t="s">
        <v>902</v>
      </c>
      <c r="V442" s="886"/>
      <c r="W442" s="886"/>
      <c r="X442" s="886"/>
      <c r="Y442" s="883" t="s">
        <v>909</v>
      </c>
      <c r="Z442" s="1125">
        <f>(N442*Q442*T442)</f>
        <v>200000</v>
      </c>
    </row>
    <row r="443" spans="1:26" s="2017" customFormat="1" ht="15.75" customHeight="1">
      <c r="A443" s="624"/>
      <c r="B443" s="2018"/>
      <c r="C443" s="153"/>
      <c r="D443" s="467"/>
      <c r="E443" s="75"/>
      <c r="F443" s="1257"/>
      <c r="G443" s="1257"/>
      <c r="H443" s="1257"/>
      <c r="I443" s="1258"/>
      <c r="J443" s="1255"/>
      <c r="K443" s="789"/>
      <c r="L443" s="2094"/>
      <c r="M443" s="1592" t="s">
        <v>898</v>
      </c>
      <c r="N443" s="1593">
        <v>60000</v>
      </c>
      <c r="O443" s="881" t="s">
        <v>899</v>
      </c>
      <c r="P443" s="884" t="s">
        <v>97</v>
      </c>
      <c r="Q443" s="1104">
        <v>13</v>
      </c>
      <c r="R443" s="883" t="s">
        <v>902</v>
      </c>
      <c r="S443" s="884"/>
      <c r="T443" s="1054"/>
      <c r="U443" s="1054"/>
      <c r="V443" s="886"/>
      <c r="W443" s="886"/>
      <c r="X443" s="886"/>
      <c r="Y443" s="883" t="s">
        <v>909</v>
      </c>
      <c r="Z443" s="1125">
        <f>(N443*Q443)</f>
        <v>780000</v>
      </c>
    </row>
    <row r="444" spans="1:26" s="2017" customFormat="1" ht="15.75" customHeight="1">
      <c r="A444" s="824"/>
      <c r="B444" s="2020"/>
      <c r="C444" s="154"/>
      <c r="D444" s="517"/>
      <c r="E444" s="77"/>
      <c r="F444" s="1259"/>
      <c r="G444" s="1261"/>
      <c r="H444" s="1261"/>
      <c r="I444" s="1262"/>
      <c r="J444" s="1263"/>
      <c r="K444" s="302"/>
      <c r="L444" s="2203" t="s">
        <v>135</v>
      </c>
      <c r="M444" s="2204" t="s">
        <v>913</v>
      </c>
      <c r="N444" s="2205">
        <v>300000</v>
      </c>
      <c r="O444" s="898" t="s">
        <v>899</v>
      </c>
      <c r="P444" s="899" t="s">
        <v>97</v>
      </c>
      <c r="Q444" s="1102">
        <v>1</v>
      </c>
      <c r="R444" s="900" t="s">
        <v>902</v>
      </c>
      <c r="S444" s="946"/>
      <c r="T444" s="1595"/>
      <c r="U444" s="1596"/>
      <c r="V444" s="902"/>
      <c r="W444" s="902"/>
      <c r="X444" s="902"/>
      <c r="Y444" s="900" t="s">
        <v>909</v>
      </c>
      <c r="Z444" s="1103">
        <f>N444*Q444</f>
        <v>300000</v>
      </c>
    </row>
    <row r="445" spans="1:26" s="2017" customFormat="1" ht="15.75" customHeight="1">
      <c r="A445" s="1126"/>
      <c r="B445" s="70"/>
      <c r="C445" s="1948"/>
      <c r="D445" s="1994"/>
      <c r="E445" s="284"/>
      <c r="F445" s="470" t="s">
        <v>1006</v>
      </c>
      <c r="G445" s="1905">
        <v>890</v>
      </c>
      <c r="H445" s="1905">
        <f>Z445/1000</f>
        <v>4890</v>
      </c>
      <c r="I445" s="1764">
        <f>(H445-G445)</f>
        <v>4000</v>
      </c>
      <c r="J445" s="1799"/>
      <c r="K445" s="1585"/>
      <c r="L445" s="2190"/>
      <c r="M445" s="2089"/>
      <c r="N445" s="2288"/>
      <c r="O445" s="2015"/>
      <c r="P445" s="2015"/>
      <c r="Q445" s="872"/>
      <c r="R445" s="872"/>
      <c r="S445" s="2195"/>
      <c r="T445" s="2195"/>
      <c r="U445" s="2195"/>
      <c r="V445" s="876"/>
      <c r="W445" s="876"/>
      <c r="X445" s="876"/>
      <c r="Y445" s="873"/>
      <c r="Z445" s="1929">
        <f>SUM(Z446:Z457)</f>
        <v>4890000</v>
      </c>
    </row>
    <row r="446" spans="1:26" s="2017" customFormat="1" ht="15.75" customHeight="1">
      <c r="A446" s="624"/>
      <c r="B446" s="2018"/>
      <c r="C446" s="153"/>
      <c r="D446" s="467"/>
      <c r="E446" s="75"/>
      <c r="F446" s="577" t="s">
        <v>1007</v>
      </c>
      <c r="G446" s="1257"/>
      <c r="H446" s="1257"/>
      <c r="I446" s="1258"/>
      <c r="J446" s="1255"/>
      <c r="K446" s="789"/>
      <c r="L446" s="2191" t="s">
        <v>135</v>
      </c>
      <c r="M446" s="1592" t="s">
        <v>1008</v>
      </c>
      <c r="N446" s="1593"/>
      <c r="O446" s="881"/>
      <c r="P446" s="884"/>
      <c r="Q446" s="1104"/>
      <c r="R446" s="883"/>
      <c r="S446" s="883"/>
      <c r="T446" s="1054"/>
      <c r="U446" s="1054"/>
      <c r="V446" s="886"/>
      <c r="W446" s="886"/>
      <c r="X446" s="886"/>
      <c r="Y446" s="883"/>
      <c r="Z446" s="1125"/>
    </row>
    <row r="447" spans="1:26" s="2017" customFormat="1" ht="15.75" customHeight="1">
      <c r="A447" s="624"/>
      <c r="B447" s="2018"/>
      <c r="C447" s="153"/>
      <c r="D447" s="467"/>
      <c r="E447" s="75"/>
      <c r="F447" s="577"/>
      <c r="G447" s="1257"/>
      <c r="H447" s="1257"/>
      <c r="I447" s="1258"/>
      <c r="J447" s="1255"/>
      <c r="K447" s="789"/>
      <c r="L447" s="2094"/>
      <c r="M447" s="2202" t="s">
        <v>992</v>
      </c>
      <c r="N447" s="1194">
        <v>8000</v>
      </c>
      <c r="O447" s="881" t="s">
        <v>899</v>
      </c>
      <c r="P447" s="884" t="s">
        <v>97</v>
      </c>
      <c r="Q447" s="1104">
        <v>10</v>
      </c>
      <c r="R447" s="883" t="s">
        <v>900</v>
      </c>
      <c r="S447" s="881" t="s">
        <v>901</v>
      </c>
      <c r="T447" s="1054">
        <v>1</v>
      </c>
      <c r="U447" s="1104" t="s">
        <v>902</v>
      </c>
      <c r="V447" s="886"/>
      <c r="W447" s="886"/>
      <c r="X447" s="886"/>
      <c r="Y447" s="883" t="s">
        <v>909</v>
      </c>
      <c r="Z447" s="1125">
        <f>(N447*Q447)</f>
        <v>80000</v>
      </c>
    </row>
    <row r="448" spans="1:26" s="2017" customFormat="1" ht="15.75" customHeight="1">
      <c r="A448" s="624"/>
      <c r="B448" s="2018"/>
      <c r="C448" s="153"/>
      <c r="D448" s="467"/>
      <c r="E448" s="75"/>
      <c r="F448" s="577"/>
      <c r="G448" s="1257"/>
      <c r="H448" s="1257"/>
      <c r="I448" s="1258"/>
      <c r="J448" s="1255"/>
      <c r="K448" s="789"/>
      <c r="L448" s="2191"/>
      <c r="M448" s="1592" t="s">
        <v>911</v>
      </c>
      <c r="N448" s="1593">
        <v>5000</v>
      </c>
      <c r="O448" s="881" t="s">
        <v>899</v>
      </c>
      <c r="P448" s="884" t="s">
        <v>97</v>
      </c>
      <c r="Q448" s="1104">
        <v>10</v>
      </c>
      <c r="R448" s="883" t="s">
        <v>900</v>
      </c>
      <c r="S448" s="881" t="s">
        <v>901</v>
      </c>
      <c r="T448" s="1054">
        <v>1</v>
      </c>
      <c r="U448" s="1104" t="s">
        <v>902</v>
      </c>
      <c r="V448" s="886"/>
      <c r="W448" s="886"/>
      <c r="X448" s="886"/>
      <c r="Y448" s="883" t="s">
        <v>909</v>
      </c>
      <c r="Z448" s="1125">
        <f>(N448*Q448)</f>
        <v>50000</v>
      </c>
    </row>
    <row r="449" spans="1:26" s="2017" customFormat="1" ht="15.75" customHeight="1">
      <c r="A449" s="624"/>
      <c r="B449" s="2018"/>
      <c r="C449" s="153"/>
      <c r="D449" s="467"/>
      <c r="E449" s="75"/>
      <c r="F449" s="577"/>
      <c r="G449" s="1257"/>
      <c r="H449" s="1257"/>
      <c r="I449" s="1258"/>
      <c r="J449" s="1255"/>
      <c r="K449" s="789"/>
      <c r="L449" s="2191" t="s">
        <v>896</v>
      </c>
      <c r="M449" s="1592" t="s">
        <v>1009</v>
      </c>
      <c r="N449" s="1593"/>
      <c r="O449" s="881"/>
      <c r="P449" s="884"/>
      <c r="Q449" s="1104"/>
      <c r="R449" s="883"/>
      <c r="S449" s="883"/>
      <c r="T449" s="1054"/>
      <c r="U449" s="1054"/>
      <c r="V449" s="886"/>
      <c r="W449" s="886"/>
      <c r="X449" s="886"/>
      <c r="Y449" s="883"/>
      <c r="Z449" s="1125"/>
    </row>
    <row r="450" spans="1:26" s="2017" customFormat="1" ht="15.75" customHeight="1">
      <c r="A450" s="624"/>
      <c r="B450" s="2018"/>
      <c r="C450" s="153"/>
      <c r="D450" s="467"/>
      <c r="E450" s="75"/>
      <c r="F450" s="577"/>
      <c r="G450" s="1257"/>
      <c r="H450" s="1257"/>
      <c r="I450" s="1258"/>
      <c r="J450" s="1255"/>
      <c r="K450" s="789"/>
      <c r="L450" s="2191"/>
      <c r="M450" s="1592" t="s">
        <v>1010</v>
      </c>
      <c r="N450" s="1593">
        <v>100000</v>
      </c>
      <c r="O450" s="881" t="s">
        <v>0</v>
      </c>
      <c r="P450" s="884" t="s">
        <v>97</v>
      </c>
      <c r="Q450" s="1104">
        <v>3</v>
      </c>
      <c r="R450" s="883" t="s">
        <v>1</v>
      </c>
      <c r="S450" s="884"/>
      <c r="T450" s="1054"/>
      <c r="U450" s="1054"/>
      <c r="V450" s="886"/>
      <c r="W450" s="886"/>
      <c r="X450" s="886"/>
      <c r="Y450" s="883" t="s">
        <v>4</v>
      </c>
      <c r="Z450" s="1125">
        <f>(N450*Q450)</f>
        <v>300000</v>
      </c>
    </row>
    <row r="451" spans="1:26" s="2017" customFormat="1" ht="15.75" customHeight="1">
      <c r="A451" s="624"/>
      <c r="B451" s="2018"/>
      <c r="C451" s="153"/>
      <c r="D451" s="467"/>
      <c r="E451" s="75"/>
      <c r="F451" s="577"/>
      <c r="G451" s="1257"/>
      <c r="H451" s="1257"/>
      <c r="I451" s="1258"/>
      <c r="J451" s="1255"/>
      <c r="K451" s="789"/>
      <c r="L451" s="2191" t="s">
        <v>135</v>
      </c>
      <c r="M451" s="1592" t="s">
        <v>1011</v>
      </c>
      <c r="N451" s="1593"/>
      <c r="O451" s="881"/>
      <c r="P451" s="884"/>
      <c r="Q451" s="1104"/>
      <c r="R451" s="883"/>
      <c r="S451" s="883"/>
      <c r="T451" s="1054"/>
      <c r="U451" s="1054"/>
      <c r="V451" s="886"/>
      <c r="W451" s="886"/>
      <c r="X451" s="886"/>
      <c r="Y451" s="883"/>
      <c r="Z451" s="1125"/>
    </row>
    <row r="452" spans="1:26" s="2017" customFormat="1">
      <c r="A452" s="624"/>
      <c r="B452" s="2018"/>
      <c r="C452" s="153"/>
      <c r="D452" s="467"/>
      <c r="E452" s="75"/>
      <c r="F452" s="577"/>
      <c r="G452" s="1257"/>
      <c r="H452" s="1257"/>
      <c r="I452" s="1258"/>
      <c r="J452" s="1255"/>
      <c r="K452" s="789"/>
      <c r="L452" s="2094"/>
      <c r="M452" s="2202" t="s">
        <v>400</v>
      </c>
      <c r="N452" s="1194">
        <v>8000</v>
      </c>
      <c r="O452" s="881" t="s">
        <v>0</v>
      </c>
      <c r="P452" s="884" t="s">
        <v>97</v>
      </c>
      <c r="Q452" s="1104">
        <v>10</v>
      </c>
      <c r="R452" s="883" t="s">
        <v>1012</v>
      </c>
      <c r="S452" s="881" t="s">
        <v>1013</v>
      </c>
      <c r="T452" s="1054">
        <v>1</v>
      </c>
      <c r="U452" s="1104" t="s">
        <v>1014</v>
      </c>
      <c r="V452" s="886"/>
      <c r="W452" s="886"/>
      <c r="X452" s="886"/>
      <c r="Y452" s="883" t="s">
        <v>1015</v>
      </c>
      <c r="Z452" s="1125">
        <f>(N452*Q452*T452)</f>
        <v>80000</v>
      </c>
    </row>
    <row r="453" spans="1:26" s="2017" customFormat="1">
      <c r="A453" s="624"/>
      <c r="B453" s="2018"/>
      <c r="C453" s="153"/>
      <c r="D453" s="467"/>
      <c r="E453" s="75"/>
      <c r="F453" s="577"/>
      <c r="G453" s="1257"/>
      <c r="H453" s="1257"/>
      <c r="I453" s="1258"/>
      <c r="J453" s="1255"/>
      <c r="K453" s="789"/>
      <c r="L453" s="2191" t="s">
        <v>135</v>
      </c>
      <c r="M453" s="1592" t="s">
        <v>1016</v>
      </c>
      <c r="N453" s="1593"/>
      <c r="O453" s="881"/>
      <c r="P453" s="884"/>
      <c r="Q453" s="1104"/>
      <c r="R453" s="883"/>
      <c r="S453" s="883"/>
      <c r="T453" s="1054"/>
      <c r="U453" s="1054"/>
      <c r="V453" s="886"/>
      <c r="W453" s="886"/>
      <c r="X453" s="886"/>
      <c r="Y453" s="883"/>
      <c r="Z453" s="1125"/>
    </row>
    <row r="454" spans="1:26" s="2017" customFormat="1">
      <c r="A454" s="624"/>
      <c r="B454" s="2018"/>
      <c r="C454" s="153"/>
      <c r="D454" s="467"/>
      <c r="E454" s="75"/>
      <c r="F454" s="577"/>
      <c r="G454" s="1257"/>
      <c r="H454" s="1257"/>
      <c r="I454" s="1258"/>
      <c r="J454" s="1255"/>
      <c r="K454" s="789"/>
      <c r="L454" s="2094"/>
      <c r="M454" s="2202" t="s">
        <v>1017</v>
      </c>
      <c r="N454" s="1593">
        <v>4000000</v>
      </c>
      <c r="O454" s="881" t="s">
        <v>899</v>
      </c>
      <c r="P454" s="884" t="s">
        <v>97</v>
      </c>
      <c r="Q454" s="1104">
        <v>1</v>
      </c>
      <c r="R454" s="883" t="s">
        <v>902</v>
      </c>
      <c r="S454" s="881"/>
      <c r="T454" s="1054"/>
      <c r="U454" s="1104"/>
      <c r="V454" s="886"/>
      <c r="W454" s="886"/>
      <c r="X454" s="886"/>
      <c r="Y454" s="883" t="s">
        <v>909</v>
      </c>
      <c r="Z454" s="1125">
        <f>(N454*Q454)</f>
        <v>4000000</v>
      </c>
    </row>
    <row r="455" spans="1:26" s="2017" customFormat="1" ht="15.75" customHeight="1">
      <c r="A455" s="624"/>
      <c r="B455" s="2018"/>
      <c r="C455" s="153"/>
      <c r="D455" s="467"/>
      <c r="E455" s="75"/>
      <c r="F455" s="577"/>
      <c r="G455" s="1257"/>
      <c r="H455" s="1257"/>
      <c r="I455" s="1258"/>
      <c r="J455" s="1255"/>
      <c r="K455" s="789"/>
      <c r="L455" s="2191" t="s">
        <v>135</v>
      </c>
      <c r="M455" s="1592" t="s">
        <v>1018</v>
      </c>
      <c r="N455" s="1593"/>
      <c r="O455" s="881"/>
      <c r="P455" s="884"/>
      <c r="Q455" s="1104"/>
      <c r="R455" s="883"/>
      <c r="S455" s="883"/>
      <c r="T455" s="1054"/>
      <c r="U455" s="1054"/>
      <c r="V455" s="886"/>
      <c r="W455" s="886"/>
      <c r="X455" s="886"/>
      <c r="Y455" s="883"/>
      <c r="Z455" s="1125"/>
    </row>
    <row r="456" spans="1:26" s="2017" customFormat="1" ht="15.75" customHeight="1">
      <c r="A456" s="624"/>
      <c r="B456" s="2018"/>
      <c r="C456" s="153"/>
      <c r="D456" s="467"/>
      <c r="E456" s="75"/>
      <c r="F456" s="577"/>
      <c r="G456" s="1257"/>
      <c r="H456" s="1257"/>
      <c r="I456" s="1258"/>
      <c r="J456" s="1255"/>
      <c r="K456" s="789"/>
      <c r="L456" s="2191"/>
      <c r="M456" s="1592" t="s">
        <v>992</v>
      </c>
      <c r="N456" s="1593">
        <v>8000</v>
      </c>
      <c r="O456" s="881" t="s">
        <v>899</v>
      </c>
      <c r="P456" s="884" t="s">
        <v>97</v>
      </c>
      <c r="Q456" s="1104">
        <v>10</v>
      </c>
      <c r="R456" s="883" t="s">
        <v>900</v>
      </c>
      <c r="S456" s="881" t="s">
        <v>901</v>
      </c>
      <c r="T456" s="1054">
        <v>1</v>
      </c>
      <c r="U456" s="1104" t="s">
        <v>902</v>
      </c>
      <c r="V456" s="886"/>
      <c r="W456" s="886"/>
      <c r="X456" s="886"/>
      <c r="Y456" s="883" t="s">
        <v>909</v>
      </c>
      <c r="Z456" s="1125">
        <f>(N456*Q456)</f>
        <v>80000</v>
      </c>
    </row>
    <row r="457" spans="1:26" s="2017" customFormat="1" ht="15.75" customHeight="1">
      <c r="A457" s="624"/>
      <c r="B457" s="2018"/>
      <c r="C457" s="154"/>
      <c r="D457" s="467"/>
      <c r="E457" s="77"/>
      <c r="F457" s="1259"/>
      <c r="G457" s="1261"/>
      <c r="H457" s="1261"/>
      <c r="I457" s="1262"/>
      <c r="J457" s="1263"/>
      <c r="K457" s="302"/>
      <c r="L457" s="970" t="s">
        <v>135</v>
      </c>
      <c r="M457" s="1907" t="s">
        <v>913</v>
      </c>
      <c r="N457" s="1908">
        <v>300000</v>
      </c>
      <c r="O457" s="221" t="s">
        <v>899</v>
      </c>
      <c r="P457" s="59" t="s">
        <v>97</v>
      </c>
      <c r="Q457" s="1611">
        <v>1</v>
      </c>
      <c r="R457" s="711" t="s">
        <v>902</v>
      </c>
      <c r="S457" s="294"/>
      <c r="T457" s="733"/>
      <c r="U457" s="732"/>
      <c r="V457" s="224"/>
      <c r="W457" s="224"/>
      <c r="X457" s="224"/>
      <c r="Y457" s="711" t="s">
        <v>909</v>
      </c>
      <c r="Z457" s="1068">
        <f>N457*Q457</f>
        <v>300000</v>
      </c>
    </row>
    <row r="458" spans="1:26" ht="15.75" customHeight="1">
      <c r="A458" s="616"/>
      <c r="B458" s="2018"/>
      <c r="C458" s="153"/>
      <c r="D458" s="467"/>
      <c r="E458" s="75"/>
      <c r="F458" s="2024" t="s">
        <v>274</v>
      </c>
      <c r="G458" s="547">
        <v>0</v>
      </c>
      <c r="H458" s="547">
        <v>0</v>
      </c>
      <c r="I458" s="527">
        <f t="shared" ref="I458:I466" si="13">(H458-G458)</f>
        <v>0</v>
      </c>
      <c r="J458" s="1799">
        <v>0</v>
      </c>
      <c r="K458" s="101"/>
      <c r="L458" s="197"/>
      <c r="M458" s="1538"/>
      <c r="N458" s="1539"/>
      <c r="O458" s="18"/>
      <c r="P458" s="19"/>
      <c r="Q458" s="1540"/>
      <c r="R458" s="88"/>
      <c r="S458" s="19"/>
      <c r="T458" s="290"/>
      <c r="U458" s="290"/>
      <c r="V458" s="220"/>
      <c r="W458" s="220"/>
      <c r="X458" s="220"/>
      <c r="Y458" s="88"/>
      <c r="Z458" s="2211"/>
    </row>
    <row r="459" spans="1:26" s="2017" customFormat="1" ht="15.75" customHeight="1">
      <c r="A459" s="624"/>
      <c r="B459" s="2018"/>
      <c r="C459" s="153"/>
      <c r="D459" s="564"/>
      <c r="E459" s="73"/>
      <c r="F459" s="869" t="s">
        <v>1003</v>
      </c>
      <c r="G459" s="1579">
        <v>0</v>
      </c>
      <c r="H459" s="1579">
        <v>15576</v>
      </c>
      <c r="I459" s="2208">
        <f>(H459-G459)</f>
        <v>15576</v>
      </c>
      <c r="J459" s="2209" t="e">
        <f>(H459/G459*100)-100</f>
        <v>#DIV/0!</v>
      </c>
      <c r="K459" s="2088"/>
      <c r="L459" s="2190"/>
      <c r="M459" s="2006"/>
      <c r="N459" s="2193"/>
      <c r="O459" s="871"/>
      <c r="P459" s="872"/>
      <c r="Q459" s="2194"/>
      <c r="R459" s="873"/>
      <c r="S459" s="872"/>
      <c r="T459" s="2195"/>
      <c r="U459" s="2195"/>
      <c r="V459" s="876"/>
      <c r="W459" s="876"/>
      <c r="X459" s="876"/>
      <c r="Y459" s="873"/>
      <c r="Z459" s="1928">
        <f>SUM(Z460:Z462)</f>
        <v>15576500</v>
      </c>
    </row>
    <row r="460" spans="1:26" s="2017" customFormat="1" ht="15.75" customHeight="1">
      <c r="A460" s="624"/>
      <c r="B460" s="2018"/>
      <c r="C460" s="153"/>
      <c r="D460" s="467"/>
      <c r="E460" s="75"/>
      <c r="F460" s="877"/>
      <c r="G460" s="878"/>
      <c r="H460" s="878"/>
      <c r="I460" s="890"/>
      <c r="J460" s="879"/>
      <c r="K460" s="891"/>
      <c r="L460" s="2191" t="s">
        <v>135</v>
      </c>
      <c r="M460" s="1592" t="s">
        <v>1004</v>
      </c>
      <c r="N460" s="1593"/>
      <c r="O460" s="881"/>
      <c r="P460" s="884"/>
      <c r="Q460" s="1104"/>
      <c r="R460" s="883"/>
      <c r="S460" s="883"/>
      <c r="T460" s="1054"/>
      <c r="U460" s="1054"/>
      <c r="V460" s="886"/>
      <c r="W460" s="886"/>
      <c r="X460" s="886"/>
      <c r="Y460" s="883"/>
      <c r="Z460" s="1125"/>
    </row>
    <row r="461" spans="1:26" s="2017" customFormat="1" ht="15.75" customHeight="1">
      <c r="A461" s="624"/>
      <c r="B461" s="2018"/>
      <c r="C461" s="153"/>
      <c r="D461" s="467"/>
      <c r="E461" s="75"/>
      <c r="F461" s="877"/>
      <c r="G461" s="878"/>
      <c r="H461" s="878"/>
      <c r="I461" s="890"/>
      <c r="J461" s="879"/>
      <c r="K461" s="891"/>
      <c r="L461" s="2191"/>
      <c r="M461" s="2202" t="s">
        <v>1005</v>
      </c>
      <c r="N461" s="1194">
        <v>231100</v>
      </c>
      <c r="O461" s="881" t="s">
        <v>899</v>
      </c>
      <c r="P461" s="884" t="s">
        <v>97</v>
      </c>
      <c r="Q461" s="1104">
        <v>60</v>
      </c>
      <c r="R461" s="883" t="s">
        <v>900</v>
      </c>
      <c r="S461" s="881" t="s">
        <v>901</v>
      </c>
      <c r="T461" s="1054">
        <v>1</v>
      </c>
      <c r="U461" s="1104" t="s">
        <v>902</v>
      </c>
      <c r="V461" s="886"/>
      <c r="W461" s="886"/>
      <c r="X461" s="886"/>
      <c r="Y461" s="883" t="s">
        <v>909</v>
      </c>
      <c r="Z461" s="1125">
        <f>(N461*Q461)</f>
        <v>13866000</v>
      </c>
    </row>
    <row r="462" spans="1:26" s="2017" customFormat="1" ht="15.75" customHeight="1">
      <c r="A462" s="624"/>
      <c r="B462" s="2018"/>
      <c r="C462" s="154"/>
      <c r="D462" s="467"/>
      <c r="E462" s="77"/>
      <c r="F462" s="2210"/>
      <c r="G462" s="893"/>
      <c r="H462" s="893"/>
      <c r="I462" s="894"/>
      <c r="J462" s="895"/>
      <c r="K462" s="907"/>
      <c r="L462" s="2203" t="s">
        <v>135</v>
      </c>
      <c r="M462" s="2204" t="s">
        <v>913</v>
      </c>
      <c r="N462" s="2205">
        <v>1710500</v>
      </c>
      <c r="O462" s="898" t="s">
        <v>899</v>
      </c>
      <c r="P462" s="899" t="s">
        <v>97</v>
      </c>
      <c r="Q462" s="1102">
        <v>1</v>
      </c>
      <c r="R462" s="900" t="s">
        <v>902</v>
      </c>
      <c r="S462" s="946"/>
      <c r="T462" s="1595"/>
      <c r="U462" s="1596"/>
      <c r="V462" s="902"/>
      <c r="W462" s="902"/>
      <c r="X462" s="902"/>
      <c r="Y462" s="900" t="s">
        <v>909</v>
      </c>
      <c r="Z462" s="1103">
        <f>N462*Q462</f>
        <v>1710500</v>
      </c>
    </row>
    <row r="463" spans="1:26" s="240" customFormat="1" ht="15.75" customHeight="1">
      <c r="A463" s="981"/>
      <c r="B463" s="2124"/>
      <c r="C463" s="1543"/>
      <c r="D463" s="1225"/>
      <c r="E463" s="1909"/>
      <c r="F463" s="1056" t="s">
        <v>378</v>
      </c>
      <c r="G463" s="1910">
        <v>0</v>
      </c>
      <c r="H463" s="1910">
        <v>0</v>
      </c>
      <c r="I463" s="1911">
        <f t="shared" si="13"/>
        <v>0</v>
      </c>
      <c r="J463" s="1912">
        <v>0</v>
      </c>
      <c r="K463" s="1913"/>
      <c r="L463" s="1914"/>
      <c r="M463" s="1915"/>
      <c r="N463" s="1916"/>
      <c r="O463" s="229"/>
      <c r="P463" s="1917"/>
      <c r="Q463" s="1918"/>
      <c r="R463" s="1917"/>
      <c r="S463" s="229"/>
      <c r="T463" s="1919"/>
      <c r="U463" s="1918"/>
      <c r="V463" s="1920"/>
      <c r="W463" s="1920"/>
      <c r="X463" s="1920"/>
      <c r="Y463" s="1921"/>
      <c r="Z463" s="2211">
        <f>SUM(Z464:Z464)</f>
        <v>0</v>
      </c>
    </row>
    <row r="464" spans="1:26" ht="26.25" customHeight="1">
      <c r="A464" s="763"/>
      <c r="B464" s="2020"/>
      <c r="C464" s="154"/>
      <c r="D464" s="517"/>
      <c r="E464" s="77"/>
      <c r="F464" s="1922" t="s">
        <v>751</v>
      </c>
      <c r="G464" s="1923">
        <v>0</v>
      </c>
      <c r="H464" s="1923">
        <v>0</v>
      </c>
      <c r="I464" s="532">
        <f t="shared" si="13"/>
        <v>0</v>
      </c>
      <c r="J464" s="110">
        <v>0</v>
      </c>
      <c r="K464" s="717"/>
      <c r="L464" s="26"/>
      <c r="M464" s="501"/>
      <c r="N464" s="1924"/>
      <c r="O464" s="21"/>
      <c r="P464" s="59"/>
      <c r="Q464" s="711"/>
      <c r="R464" s="90"/>
      <c r="S464" s="59"/>
      <c r="T464" s="1925"/>
      <c r="U464" s="1926"/>
      <c r="V464" s="1927"/>
      <c r="W464" s="150"/>
      <c r="X464" s="1927"/>
      <c r="Y464" s="221"/>
      <c r="Z464" s="2212">
        <v>0</v>
      </c>
    </row>
    <row r="465" spans="1:26">
      <c r="A465" s="1126"/>
      <c r="B465" s="615"/>
      <c r="C465" s="42">
        <v>43</v>
      </c>
      <c r="D465" s="626" t="s">
        <v>272</v>
      </c>
      <c r="E465" s="2336" t="s">
        <v>96</v>
      </c>
      <c r="F465" s="2327"/>
      <c r="G465" s="523">
        <f>SUM(G466:G469)</f>
        <v>0</v>
      </c>
      <c r="H465" s="523">
        <f>SUM(H466:H469)</f>
        <v>0</v>
      </c>
      <c r="I465" s="524">
        <f t="shared" si="13"/>
        <v>0</v>
      </c>
      <c r="J465" s="525">
        <v>0</v>
      </c>
      <c r="K465" s="100"/>
      <c r="L465" s="139"/>
      <c r="M465" s="498"/>
      <c r="N465" s="93"/>
      <c r="O465" s="105"/>
      <c r="P465" s="23"/>
      <c r="Q465" s="131"/>
      <c r="R465" s="37"/>
      <c r="S465" s="105"/>
      <c r="T465" s="93"/>
      <c r="U465" s="174"/>
      <c r="V465" s="105"/>
      <c r="W465" s="93"/>
      <c r="X465" s="105"/>
      <c r="Y465" s="36"/>
      <c r="Z465" s="842"/>
    </row>
    <row r="466" spans="1:26" customFormat="1">
      <c r="A466" s="2019"/>
      <c r="B466" s="2017"/>
      <c r="C466" s="2017"/>
      <c r="D466" s="1511" t="s">
        <v>354</v>
      </c>
      <c r="E466" s="1511"/>
      <c r="F466" s="1512" t="s">
        <v>350</v>
      </c>
      <c r="G466" s="628">
        <v>0</v>
      </c>
      <c r="H466" s="628">
        <f>Z466/1000</f>
        <v>0</v>
      </c>
      <c r="I466" s="527">
        <f t="shared" si="13"/>
        <v>0</v>
      </c>
      <c r="J466" s="533">
        <v>0</v>
      </c>
      <c r="K466" s="1513"/>
      <c r="L466" s="1514"/>
      <c r="M466" s="1515"/>
      <c r="N466" s="1474"/>
      <c r="O466" s="1448"/>
      <c r="P466" s="1155"/>
      <c r="Q466" s="1450"/>
      <c r="R466" s="1450"/>
      <c r="S466" s="1447"/>
      <c r="T466" s="1451"/>
      <c r="U466" s="1452"/>
      <c r="V466" s="1450"/>
      <c r="W466" s="1475"/>
      <c r="X466" s="1224"/>
      <c r="Y466" s="1448"/>
      <c r="Z466" s="1576">
        <f>SUM(Z467:Z468)</f>
        <v>0</v>
      </c>
    </row>
    <row r="467" spans="1:26" customFormat="1">
      <c r="A467" s="2019"/>
      <c r="B467" s="2017"/>
      <c r="C467" s="2017"/>
      <c r="D467" s="1524"/>
      <c r="E467" s="1525"/>
      <c r="F467" s="1516"/>
      <c r="G467" s="1516"/>
      <c r="H467" s="1516"/>
      <c r="I467" s="1516"/>
      <c r="J467" s="1516"/>
      <c r="K467" s="1517"/>
      <c r="L467" s="1518"/>
      <c r="M467" s="1519" t="s">
        <v>307</v>
      </c>
      <c r="N467" s="1520">
        <v>0</v>
      </c>
      <c r="O467" s="1521" t="s">
        <v>301</v>
      </c>
      <c r="P467" s="1522" t="s">
        <v>97</v>
      </c>
      <c r="Q467" s="1522">
        <v>30</v>
      </c>
      <c r="R467" s="1522" t="s">
        <v>351</v>
      </c>
      <c r="S467" s="1522" t="s">
        <v>97</v>
      </c>
      <c r="T467" s="1523">
        <v>1</v>
      </c>
      <c r="U467" s="1523" t="s">
        <v>352</v>
      </c>
      <c r="V467" s="1160"/>
      <c r="W467" s="1236"/>
      <c r="X467" s="1236"/>
      <c r="Y467" s="1394" t="s">
        <v>303</v>
      </c>
      <c r="Z467" s="1069">
        <f>N467*Q467*T467</f>
        <v>0</v>
      </c>
    </row>
    <row r="468" spans="1:26" customFormat="1">
      <c r="A468" s="2019"/>
      <c r="B468" s="2017"/>
      <c r="C468" s="2017"/>
      <c r="D468" s="1524"/>
      <c r="E468" s="1525"/>
      <c r="F468" s="1516"/>
      <c r="G468" s="1516"/>
      <c r="H468" s="1516"/>
      <c r="I468" s="1516"/>
      <c r="J468" s="1941"/>
      <c r="K468" s="1517"/>
      <c r="L468" s="1518"/>
      <c r="M468" s="1526" t="s">
        <v>353</v>
      </c>
      <c r="N468" s="1527">
        <v>0</v>
      </c>
      <c r="O468" s="1149" t="s">
        <v>301</v>
      </c>
      <c r="P468" s="942" t="s">
        <v>97</v>
      </c>
      <c r="Q468" s="942">
        <v>1</v>
      </c>
      <c r="R468" s="942" t="s">
        <v>302</v>
      </c>
      <c r="S468" s="942"/>
      <c r="T468" s="1528"/>
      <c r="U468" s="1528"/>
      <c r="V468" s="1236"/>
      <c r="W468" s="1236"/>
      <c r="X468" s="1236"/>
      <c r="Y468" s="1394" t="s">
        <v>303</v>
      </c>
      <c r="Z468" s="1529">
        <f>N468*Q468</f>
        <v>0</v>
      </c>
    </row>
    <row r="469" spans="1:26">
      <c r="A469" s="616"/>
      <c r="B469" s="2018"/>
      <c r="C469" s="2019"/>
      <c r="D469" s="564"/>
      <c r="E469" s="284"/>
      <c r="F469" s="554" t="s">
        <v>289</v>
      </c>
      <c r="G469" s="536">
        <v>0</v>
      </c>
      <c r="H469" s="628">
        <v>0</v>
      </c>
      <c r="I469" s="527">
        <f>(H469-G469)</f>
        <v>0</v>
      </c>
      <c r="J469" s="528">
        <v>0</v>
      </c>
      <c r="K469" s="101"/>
      <c r="L469" s="197"/>
      <c r="M469" s="146"/>
      <c r="N469" s="627"/>
      <c r="O469" s="19"/>
      <c r="P469" s="19"/>
      <c r="Q469" s="19"/>
      <c r="R469" s="19"/>
      <c r="S469" s="629"/>
      <c r="T469" s="629"/>
      <c r="U469" s="629"/>
      <c r="V469" s="629"/>
      <c r="W469" s="220"/>
      <c r="X469" s="220"/>
      <c r="Y469" s="18"/>
      <c r="Z469" s="1181">
        <f>SUM(Z471:Z471)</f>
        <v>0</v>
      </c>
    </row>
    <row r="470" spans="1:26">
      <c r="A470" s="616"/>
      <c r="B470" s="2018"/>
      <c r="C470" s="2019"/>
      <c r="D470" s="564"/>
      <c r="E470" s="75"/>
      <c r="F470" s="555"/>
      <c r="G470" s="537"/>
      <c r="H470" s="518"/>
      <c r="I470" s="542"/>
      <c r="J470" s="528"/>
      <c r="K470" s="99"/>
      <c r="L470" s="189" t="s">
        <v>283</v>
      </c>
      <c r="M470" s="502" t="s">
        <v>289</v>
      </c>
      <c r="N470" s="242"/>
      <c r="O470" s="11"/>
      <c r="P470" s="11"/>
      <c r="Q470" s="11"/>
      <c r="R470" s="11"/>
      <c r="S470" s="243"/>
      <c r="T470" s="243"/>
      <c r="U470" s="243"/>
      <c r="V470" s="243"/>
      <c r="W470" s="214"/>
      <c r="X470" s="214"/>
      <c r="Y470" s="1211"/>
      <c r="Z470" s="840"/>
    </row>
    <row r="471" spans="1:26">
      <c r="A471" s="763"/>
      <c r="B471" s="2020"/>
      <c r="C471" s="152"/>
      <c r="D471" s="570"/>
      <c r="E471" s="77"/>
      <c r="F471" s="556"/>
      <c r="G471" s="543"/>
      <c r="H471" s="545"/>
      <c r="I471" s="544"/>
      <c r="J471" s="534"/>
      <c r="K471" s="98"/>
      <c r="L471" s="203"/>
      <c r="M471" s="501" t="s">
        <v>288</v>
      </c>
      <c r="N471" s="251"/>
      <c r="O471" s="22" t="s">
        <v>284</v>
      </c>
      <c r="P471" s="22" t="s">
        <v>286</v>
      </c>
      <c r="Q471" s="22">
        <v>0</v>
      </c>
      <c r="R471" s="22" t="s">
        <v>285</v>
      </c>
      <c r="S471" s="252"/>
      <c r="T471" s="252"/>
      <c r="U471" s="252"/>
      <c r="V471" s="252"/>
      <c r="W471" s="224"/>
      <c r="X471" s="224"/>
      <c r="Y471" s="21" t="s">
        <v>287</v>
      </c>
      <c r="Z471" s="841">
        <f>N471*Q471</f>
        <v>0</v>
      </c>
    </row>
    <row r="472" spans="1:26">
      <c r="A472" s="1116"/>
      <c r="B472" s="471" t="s">
        <v>67</v>
      </c>
      <c r="C472" s="369"/>
      <c r="D472" s="2369" t="s">
        <v>127</v>
      </c>
      <c r="E472" s="2369"/>
      <c r="F472" s="2369"/>
      <c r="G472" s="520">
        <f>SUM(G473)</f>
        <v>4250</v>
      </c>
      <c r="H472" s="520">
        <f>SUM(H473)</f>
        <v>4250</v>
      </c>
      <c r="I472" s="521">
        <f>(H472-G472)</f>
        <v>0</v>
      </c>
      <c r="J472" s="522">
        <f>(H472/G472*100)-100</f>
        <v>0</v>
      </c>
      <c r="K472" s="472"/>
      <c r="L472" s="473"/>
      <c r="M472" s="515"/>
      <c r="N472" s="489"/>
      <c r="O472" s="490"/>
      <c r="P472" s="491"/>
      <c r="Q472" s="492"/>
      <c r="R472" s="493"/>
      <c r="S472" s="490"/>
      <c r="T472" s="489"/>
      <c r="U472" s="494"/>
      <c r="V472" s="490"/>
      <c r="W472" s="489"/>
      <c r="X472" s="490"/>
      <c r="Y472" s="495"/>
      <c r="Z472" s="846"/>
    </row>
    <row r="473" spans="1:26">
      <c r="A473" s="616"/>
      <c r="B473" s="70"/>
      <c r="C473" s="15">
        <v>11</v>
      </c>
      <c r="D473" s="412" t="s">
        <v>93</v>
      </c>
      <c r="E473" s="2336" t="s">
        <v>96</v>
      </c>
      <c r="F473" s="2327"/>
      <c r="G473" s="523">
        <f>G475</f>
        <v>4250</v>
      </c>
      <c r="H473" s="523">
        <v>4250</v>
      </c>
      <c r="I473" s="524">
        <f>(H473-G473)</f>
        <v>0</v>
      </c>
      <c r="J473" s="525">
        <f>(H473/G473*100)-100</f>
        <v>0</v>
      </c>
      <c r="K473" s="100"/>
      <c r="L473" s="139"/>
      <c r="M473" s="514"/>
      <c r="N473" s="218"/>
      <c r="O473" s="219"/>
      <c r="P473" s="487"/>
      <c r="Q473" s="488"/>
      <c r="R473" s="216"/>
      <c r="S473" s="219"/>
      <c r="T473" s="218"/>
      <c r="U473" s="167"/>
      <c r="V473" s="219"/>
      <c r="W473" s="218"/>
      <c r="X473" s="219"/>
      <c r="Y473" s="277"/>
      <c r="Z473" s="847"/>
    </row>
    <row r="474" spans="1:26" s="2017" customFormat="1">
      <c r="A474" s="616"/>
      <c r="B474" s="2018"/>
      <c r="C474" s="13"/>
      <c r="D474" s="2022"/>
      <c r="E474" s="2215"/>
      <c r="F474" s="2096" t="s">
        <v>829</v>
      </c>
      <c r="G474" s="536">
        <v>0</v>
      </c>
      <c r="H474" s="536">
        <v>185</v>
      </c>
      <c r="I474" s="527">
        <v>185</v>
      </c>
      <c r="J474" s="533">
        <v>100</v>
      </c>
      <c r="K474" s="101"/>
      <c r="L474" s="2095"/>
      <c r="M474" s="514" t="s">
        <v>830</v>
      </c>
      <c r="N474" s="218"/>
      <c r="O474" s="219"/>
      <c r="P474" s="487"/>
      <c r="Q474" s="488"/>
      <c r="R474" s="216"/>
      <c r="S474" s="219"/>
      <c r="T474" s="218"/>
      <c r="U474" s="167"/>
      <c r="V474" s="219"/>
      <c r="W474" s="218"/>
      <c r="X474" s="219"/>
      <c r="Y474" s="277"/>
      <c r="Z474" s="2097">
        <v>185000</v>
      </c>
    </row>
    <row r="475" spans="1:26">
      <c r="A475" s="616"/>
      <c r="B475" s="2018"/>
      <c r="C475" s="13"/>
      <c r="D475" s="2022"/>
      <c r="E475" s="63" t="s">
        <v>100</v>
      </c>
      <c r="F475" s="2024" t="s">
        <v>68</v>
      </c>
      <c r="G475" s="536">
        <v>4250</v>
      </c>
      <c r="H475" s="526">
        <v>4065</v>
      </c>
      <c r="I475" s="527">
        <f>(H475-G475)</f>
        <v>-185</v>
      </c>
      <c r="J475" s="533">
        <f>(H475/G475*100)-100</f>
        <v>-4.3529411764705941</v>
      </c>
      <c r="K475" s="101"/>
      <c r="L475" s="486"/>
      <c r="M475" s="508"/>
      <c r="N475" s="231"/>
      <c r="O475" s="232"/>
      <c r="P475" s="232"/>
      <c r="Q475" s="232"/>
      <c r="R475" s="232"/>
      <c r="S475" s="232"/>
      <c r="T475" s="232"/>
      <c r="U475" s="233"/>
      <c r="V475" s="232"/>
      <c r="W475" s="231"/>
      <c r="X475" s="232"/>
      <c r="Y475" s="232"/>
      <c r="Z475" s="1166">
        <f>Z476+Z479+Z478+Z480</f>
        <v>4065000</v>
      </c>
    </row>
    <row r="476" spans="1:26">
      <c r="A476" s="616"/>
      <c r="B476" s="2018"/>
      <c r="C476" s="13"/>
      <c r="D476" s="2022"/>
      <c r="E476" s="74"/>
      <c r="F476" s="2025"/>
      <c r="G476" s="537"/>
      <c r="H476" s="529"/>
      <c r="I476" s="531"/>
      <c r="J476" s="528"/>
      <c r="K476" s="99"/>
      <c r="L476" s="1130"/>
      <c r="M476" s="502" t="s">
        <v>91</v>
      </c>
      <c r="N476" s="177">
        <v>150000</v>
      </c>
      <c r="O476" s="1211" t="s">
        <v>117</v>
      </c>
      <c r="P476" s="11" t="s">
        <v>97</v>
      </c>
      <c r="Q476" s="1212">
        <v>5</v>
      </c>
      <c r="R476" s="1212" t="s">
        <v>115</v>
      </c>
      <c r="S476" s="11"/>
      <c r="T476" s="83"/>
      <c r="U476" s="83"/>
      <c r="V476" s="181"/>
      <c r="W476" s="287"/>
      <c r="X476" s="181"/>
      <c r="Y476" s="1212" t="s">
        <v>4</v>
      </c>
      <c r="Z476" s="848">
        <f>N476*Q476</f>
        <v>750000</v>
      </c>
    </row>
    <row r="477" spans="1:26">
      <c r="A477" s="616"/>
      <c r="B477" s="2018"/>
      <c r="C477" s="13"/>
      <c r="D477" s="2022"/>
      <c r="E477" s="74"/>
      <c r="F477" s="2025"/>
      <c r="G477" s="537"/>
      <c r="H477" s="529"/>
      <c r="I477" s="531"/>
      <c r="J477" s="528"/>
      <c r="K477" s="99"/>
      <c r="L477" s="1130"/>
      <c r="M477" s="502"/>
      <c r="N477" s="177"/>
      <c r="O477" s="1211"/>
      <c r="P477" s="11"/>
      <c r="Q477" s="1212"/>
      <c r="R477" s="1212"/>
      <c r="S477" s="11"/>
      <c r="T477" s="83"/>
      <c r="U477" s="83"/>
      <c r="V477" s="181"/>
      <c r="W477" s="287"/>
      <c r="X477" s="181"/>
      <c r="Y477" s="1212"/>
      <c r="Z477" s="848"/>
    </row>
    <row r="478" spans="1:26">
      <c r="A478" s="616"/>
      <c r="B478" s="2018"/>
      <c r="C478" s="13"/>
      <c r="D478" s="2022"/>
      <c r="E478" s="74"/>
      <c r="F478" s="2025"/>
      <c r="G478" s="537"/>
      <c r="H478" s="529"/>
      <c r="I478" s="531"/>
      <c r="J478" s="528"/>
      <c r="K478" s="99"/>
      <c r="L478" s="52"/>
      <c r="M478" s="502" t="s">
        <v>374</v>
      </c>
      <c r="N478" s="2">
        <v>0</v>
      </c>
      <c r="O478" s="1211" t="s">
        <v>0</v>
      </c>
      <c r="P478" s="11" t="s">
        <v>97</v>
      </c>
      <c r="Q478" s="1212">
        <v>1</v>
      </c>
      <c r="R478" s="1212" t="s">
        <v>1</v>
      </c>
      <c r="S478" s="11"/>
      <c r="T478" s="83"/>
      <c r="U478" s="83"/>
      <c r="V478" s="181"/>
      <c r="W478" s="287"/>
      <c r="X478" s="181"/>
      <c r="Y478" s="1212" t="s">
        <v>4</v>
      </c>
      <c r="Z478" s="848">
        <f>N478*Q478</f>
        <v>0</v>
      </c>
    </row>
    <row r="479" spans="1:26">
      <c r="A479" s="616"/>
      <c r="B479" s="2018"/>
      <c r="C479" s="13"/>
      <c r="D479" s="2022"/>
      <c r="E479" s="74"/>
      <c r="F479" s="2025"/>
      <c r="G479" s="537"/>
      <c r="H479" s="529"/>
      <c r="I479" s="531"/>
      <c r="J479" s="528"/>
      <c r="K479" s="99"/>
      <c r="L479" s="1130"/>
      <c r="M479" s="502" t="s">
        <v>92</v>
      </c>
      <c r="N479" s="177">
        <v>300000</v>
      </c>
      <c r="O479" s="1211" t="s">
        <v>117</v>
      </c>
      <c r="P479" s="11" t="s">
        <v>97</v>
      </c>
      <c r="Q479" s="1212">
        <v>5</v>
      </c>
      <c r="R479" s="1212" t="s">
        <v>115</v>
      </c>
      <c r="S479" s="11"/>
      <c r="T479" s="83"/>
      <c r="U479" s="83"/>
      <c r="V479" s="181"/>
      <c r="W479" s="287"/>
      <c r="X479" s="181"/>
      <c r="Y479" s="1212" t="s">
        <v>4</v>
      </c>
      <c r="Z479" s="848">
        <f>N479*Q479</f>
        <v>1500000</v>
      </c>
    </row>
    <row r="480" spans="1:26">
      <c r="A480" s="763"/>
      <c r="B480" s="2020"/>
      <c r="C480" s="289"/>
      <c r="D480" s="2021"/>
      <c r="E480" s="76"/>
      <c r="F480" s="2023"/>
      <c r="G480" s="543"/>
      <c r="H480" s="530"/>
      <c r="I480" s="532"/>
      <c r="J480" s="534"/>
      <c r="K480" s="98"/>
      <c r="L480" s="254"/>
      <c r="M480" s="501" t="s">
        <v>68</v>
      </c>
      <c r="N480" s="204">
        <v>1815000</v>
      </c>
      <c r="O480" s="21" t="s">
        <v>117</v>
      </c>
      <c r="P480" s="22" t="s">
        <v>97</v>
      </c>
      <c r="Q480" s="90">
        <v>1</v>
      </c>
      <c r="R480" s="90" t="s">
        <v>115</v>
      </c>
      <c r="S480" s="22"/>
      <c r="T480" s="95"/>
      <c r="U480" s="95"/>
      <c r="V480" s="14"/>
      <c r="W480" s="295"/>
      <c r="X480" s="14"/>
      <c r="Y480" s="90" t="s">
        <v>4</v>
      </c>
      <c r="Z480" s="849">
        <f>N480*Q480</f>
        <v>1815000</v>
      </c>
    </row>
    <row r="481" spans="1:26">
      <c r="A481" s="1116"/>
      <c r="B481" s="471" t="s">
        <v>124</v>
      </c>
      <c r="C481" s="369"/>
      <c r="D481" s="2369" t="s">
        <v>127</v>
      </c>
      <c r="E481" s="2369"/>
      <c r="F481" s="2369"/>
      <c r="G481" s="520">
        <f>SUM(G482)</f>
        <v>5000</v>
      </c>
      <c r="H481" s="520">
        <f>SUM(H482)</f>
        <v>5000</v>
      </c>
      <c r="I481" s="521">
        <f>(H481-G481)</f>
        <v>0</v>
      </c>
      <c r="J481" s="522">
        <f>(H481/G481*100)-100</f>
        <v>0</v>
      </c>
      <c r="K481" s="472"/>
      <c r="L481" s="473"/>
      <c r="M481" s="515"/>
      <c r="N481" s="489"/>
      <c r="O481" s="490"/>
      <c r="P481" s="491"/>
      <c r="Q481" s="492"/>
      <c r="R481" s="493"/>
      <c r="S481" s="490"/>
      <c r="T481" s="489"/>
      <c r="U481" s="494"/>
      <c r="V481" s="490"/>
      <c r="W481" s="489"/>
      <c r="X481" s="490"/>
      <c r="Y481" s="495"/>
      <c r="Z481" s="846"/>
    </row>
    <row r="482" spans="1:26">
      <c r="A482" s="616"/>
      <c r="B482" s="70"/>
      <c r="C482" s="15">
        <v>11</v>
      </c>
      <c r="D482" s="412" t="s">
        <v>146</v>
      </c>
      <c r="E482" s="2336" t="s">
        <v>96</v>
      </c>
      <c r="F482" s="2327"/>
      <c r="G482" s="523">
        <f>SUM(G483)</f>
        <v>5000</v>
      </c>
      <c r="H482" s="523">
        <f>SUM(H483)</f>
        <v>5000</v>
      </c>
      <c r="I482" s="524">
        <f>(H482-G482)</f>
        <v>0</v>
      </c>
      <c r="J482" s="525">
        <f>(H482/G482*100)-100</f>
        <v>0</v>
      </c>
      <c r="K482" s="100"/>
      <c r="L482" s="139"/>
      <c r="M482" s="516"/>
      <c r="N482" s="225"/>
      <c r="O482" s="226"/>
      <c r="P482" s="227"/>
      <c r="Q482" s="228"/>
      <c r="R482" s="229"/>
      <c r="S482" s="226"/>
      <c r="T482" s="225"/>
      <c r="U482" s="166"/>
      <c r="V482" s="226"/>
      <c r="W482" s="225"/>
      <c r="X482" s="226"/>
      <c r="Y482" s="230"/>
      <c r="Z482" s="850"/>
    </row>
    <row r="483" spans="1:26">
      <c r="A483" s="616"/>
      <c r="B483" s="2018"/>
      <c r="C483" s="13"/>
      <c r="D483" s="2022"/>
      <c r="E483" s="63" t="s">
        <v>100</v>
      </c>
      <c r="F483" s="2024" t="s">
        <v>146</v>
      </c>
      <c r="G483" s="536">
        <v>5000</v>
      </c>
      <c r="H483" s="526">
        <f>Z483/1000</f>
        <v>5000</v>
      </c>
      <c r="I483" s="527">
        <f>(H483-G483)</f>
        <v>0</v>
      </c>
      <c r="J483" s="533">
        <f>(H483/G483*100)-100</f>
        <v>0</v>
      </c>
      <c r="K483" s="101"/>
      <c r="L483" s="145"/>
      <c r="M483" s="508"/>
      <c r="N483" s="231"/>
      <c r="O483" s="232"/>
      <c r="P483" s="232"/>
      <c r="Q483" s="232"/>
      <c r="R483" s="232"/>
      <c r="S483" s="232"/>
      <c r="T483" s="232"/>
      <c r="U483" s="233"/>
      <c r="V483" s="232"/>
      <c r="W483" s="231"/>
      <c r="X483" s="232"/>
      <c r="Y483" s="232"/>
      <c r="Z483" s="1166">
        <f>SUM(Z484:Z484)</f>
        <v>5000000</v>
      </c>
    </row>
    <row r="484" spans="1:26">
      <c r="A484" s="763"/>
      <c r="B484" s="2020"/>
      <c r="C484" s="154"/>
      <c r="D484" s="517"/>
      <c r="E484" s="77"/>
      <c r="F484" s="2023"/>
      <c r="G484" s="543"/>
      <c r="H484" s="545"/>
      <c r="I484" s="544"/>
      <c r="J484" s="534"/>
      <c r="K484" s="98"/>
      <c r="L484" s="48" t="s">
        <v>106</v>
      </c>
      <c r="M484" s="550" t="s">
        <v>146</v>
      </c>
      <c r="N484" s="169"/>
      <c r="O484" s="58"/>
      <c r="P484" s="59"/>
      <c r="Q484" s="551"/>
      <c r="R484" s="552"/>
      <c r="S484" s="59"/>
      <c r="T484" s="141"/>
      <c r="U484" s="400"/>
      <c r="V484" s="224"/>
      <c r="W484" s="224"/>
      <c r="X484" s="224"/>
      <c r="Y484" s="221" t="s">
        <v>109</v>
      </c>
      <c r="Z484" s="851">
        <v>5000000</v>
      </c>
    </row>
    <row r="485" spans="1:26">
      <c r="A485" s="1116"/>
      <c r="B485" s="471" t="s">
        <v>125</v>
      </c>
      <c r="C485" s="369"/>
      <c r="D485" s="2369" t="s">
        <v>127</v>
      </c>
      <c r="E485" s="2369"/>
      <c r="F485" s="2369"/>
      <c r="G485" s="520">
        <f>SUM(G486)</f>
        <v>127766</v>
      </c>
      <c r="H485" s="520">
        <f>SUM(H486)</f>
        <v>58940</v>
      </c>
      <c r="I485" s="521">
        <f>(H485-G485)</f>
        <v>-68826</v>
      </c>
      <c r="J485" s="522">
        <f>(H485/G485*100)-100</f>
        <v>-53.868791384249334</v>
      </c>
      <c r="K485" s="472"/>
      <c r="L485" s="473"/>
      <c r="M485" s="515"/>
      <c r="N485" s="489"/>
      <c r="O485" s="490"/>
      <c r="P485" s="491"/>
      <c r="Q485" s="492"/>
      <c r="R485" s="493"/>
      <c r="S485" s="490"/>
      <c r="T485" s="489"/>
      <c r="U485" s="494"/>
      <c r="V485" s="490"/>
      <c r="W485" s="489"/>
      <c r="X485" s="490"/>
      <c r="Y485" s="495"/>
      <c r="Z485" s="846"/>
    </row>
    <row r="486" spans="1:26">
      <c r="A486" s="616"/>
      <c r="B486" s="161" t="s">
        <v>126</v>
      </c>
      <c r="C486" s="42">
        <v>11</v>
      </c>
      <c r="D486" s="626" t="s">
        <v>94</v>
      </c>
      <c r="E486" s="2371" t="s">
        <v>96</v>
      </c>
      <c r="F486" s="2355"/>
      <c r="G486" s="2214">
        <f>SUM(G487)</f>
        <v>127766</v>
      </c>
      <c r="H486" s="2214">
        <f>SUM(H487)</f>
        <v>58940</v>
      </c>
      <c r="I486" s="527">
        <f>(H486-G486)</f>
        <v>-68826</v>
      </c>
      <c r="J486" s="533">
        <f>(H486/G486*100)-100</f>
        <v>-53.868791384249334</v>
      </c>
      <c r="K486" s="101"/>
      <c r="L486" s="566"/>
      <c r="M486" s="567"/>
      <c r="N486" s="218"/>
      <c r="O486" s="219"/>
      <c r="P486" s="487"/>
      <c r="Q486" s="488"/>
      <c r="R486" s="216"/>
      <c r="S486" s="219"/>
      <c r="T486" s="218"/>
      <c r="U486" s="167"/>
      <c r="V486" s="219"/>
      <c r="W486" s="218"/>
      <c r="X486" s="219"/>
      <c r="Y486" s="277"/>
      <c r="Z486" s="847"/>
    </row>
    <row r="487" spans="1:26">
      <c r="A487" s="616"/>
      <c r="B487" s="2018"/>
      <c r="C487" s="52"/>
      <c r="D487" s="409" t="s">
        <v>26</v>
      </c>
      <c r="E487" s="394" t="s">
        <v>100</v>
      </c>
      <c r="F487" s="554" t="s">
        <v>147</v>
      </c>
      <c r="G487" s="536">
        <v>127766</v>
      </c>
      <c r="H487" s="526">
        <f>Z487/1000</f>
        <v>58940</v>
      </c>
      <c r="I487" s="527">
        <f>(H487-G487)</f>
        <v>-68826</v>
      </c>
      <c r="J487" s="533">
        <f>(H487/G487*100)-100</f>
        <v>-53.868791384249334</v>
      </c>
      <c r="K487" s="568"/>
      <c r="L487" s="145"/>
      <c r="M487" s="569"/>
      <c r="N487" s="231"/>
      <c r="O487" s="232"/>
      <c r="P487" s="232"/>
      <c r="Q487" s="232"/>
      <c r="R487" s="232"/>
      <c r="S487" s="232"/>
      <c r="T487" s="232"/>
      <c r="U487" s="233"/>
      <c r="V487" s="232"/>
      <c r="W487" s="231"/>
      <c r="X487" s="232"/>
      <c r="Y487" s="232"/>
      <c r="Z487" s="1166">
        <f>Z488</f>
        <v>58940000</v>
      </c>
    </row>
    <row r="488" spans="1:26">
      <c r="A488" s="763"/>
      <c r="B488" s="2020"/>
      <c r="C488" s="152"/>
      <c r="D488" s="570"/>
      <c r="E488" s="565"/>
      <c r="F488" s="556"/>
      <c r="G488" s="543"/>
      <c r="H488" s="545"/>
      <c r="I488" s="544"/>
      <c r="J488" s="534"/>
      <c r="K488" s="561"/>
      <c r="L488" s="48" t="s">
        <v>106</v>
      </c>
      <c r="M488" s="1115" t="s">
        <v>147</v>
      </c>
      <c r="N488" s="169"/>
      <c r="O488" s="58"/>
      <c r="P488" s="59"/>
      <c r="Q488" s="551"/>
      <c r="R488" s="552"/>
      <c r="S488" s="59"/>
      <c r="T488" s="141"/>
      <c r="U488" s="400"/>
      <c r="V488" s="224"/>
      <c r="W488" s="224"/>
      <c r="X488" s="224"/>
      <c r="Y488" s="221" t="s">
        <v>109</v>
      </c>
      <c r="Z488" s="851">
        <v>58940000</v>
      </c>
    </row>
    <row r="489" spans="1:26">
      <c r="A489" s="2352" t="s">
        <v>7</v>
      </c>
      <c r="B489" s="2353"/>
      <c r="C489" s="2353"/>
      <c r="D489" s="2353"/>
      <c r="E489" s="2353"/>
      <c r="F489" s="2353"/>
      <c r="G489" s="1618">
        <v>1472239</v>
      </c>
      <c r="H489" s="1618">
        <f>H485+H481+H472+H6+'2012복지관 세출 실비사업비'!H162+'2012복지관 세출 실비사업비'!H144+'2012복지관 세출 실비사업비'!H104+'2012복지관 세출 실비사업비'!H6</f>
        <v>1475740.8</v>
      </c>
      <c r="I489" s="1619">
        <f>(H489-G489)</f>
        <v>3501.8000000000466</v>
      </c>
      <c r="J489" s="1620">
        <f>(H489/G489*100)-100</f>
        <v>0.23785540255352089</v>
      </c>
      <c r="K489" s="574"/>
      <c r="L489" s="1621"/>
      <c r="M489" s="1622"/>
      <c r="N489" s="1613"/>
      <c r="O489" s="1614"/>
      <c r="P489" s="1602"/>
      <c r="Q489" s="1615"/>
      <c r="R489" s="1603"/>
      <c r="S489" s="1601"/>
      <c r="T489" s="1536"/>
      <c r="U489" s="1616"/>
      <c r="V489" s="1601"/>
      <c r="W489" s="1536"/>
      <c r="X489" s="1601"/>
      <c r="Y489" s="1601"/>
      <c r="Z489" s="1617"/>
    </row>
    <row r="490" spans="1:26">
      <c r="N490" s="207"/>
      <c r="O490" s="208"/>
    </row>
    <row r="491" spans="1:26">
      <c r="N491" s="207"/>
      <c r="O491" s="208"/>
    </row>
    <row r="492" spans="1:26">
      <c r="N492" s="207"/>
      <c r="O492" s="208"/>
    </row>
    <row r="493" spans="1:26">
      <c r="N493" s="207"/>
      <c r="O493" s="208"/>
    </row>
    <row r="494" spans="1:26">
      <c r="N494" s="207"/>
      <c r="O494" s="208"/>
    </row>
    <row r="495" spans="1:26">
      <c r="N495" s="207"/>
      <c r="O495" s="208"/>
    </row>
    <row r="496" spans="1:26">
      <c r="N496" s="207"/>
      <c r="O496" s="208"/>
    </row>
    <row r="497" spans="14:15">
      <c r="N497" s="207"/>
      <c r="O497" s="208"/>
    </row>
    <row r="498" spans="14:15">
      <c r="N498" s="207"/>
      <c r="O498" s="208"/>
    </row>
    <row r="499" spans="14:15">
      <c r="N499" s="207"/>
      <c r="O499" s="208"/>
    </row>
    <row r="500" spans="14:15">
      <c r="N500" s="207"/>
      <c r="O500" s="208"/>
    </row>
    <row r="501" spans="14:15">
      <c r="N501" s="207"/>
      <c r="O501" s="208"/>
    </row>
    <row r="502" spans="14:15">
      <c r="N502" s="207"/>
      <c r="O502" s="208"/>
    </row>
    <row r="503" spans="14:15">
      <c r="N503" s="207"/>
      <c r="O503" s="208"/>
    </row>
    <row r="504" spans="14:15">
      <c r="N504" s="207"/>
      <c r="O504" s="208"/>
    </row>
    <row r="505" spans="14:15">
      <c r="N505" s="207"/>
      <c r="O505" s="208"/>
    </row>
    <row r="506" spans="14:15">
      <c r="N506" s="207"/>
      <c r="O506" s="208"/>
    </row>
    <row r="507" spans="14:15">
      <c r="N507" s="207"/>
      <c r="O507" s="208"/>
    </row>
    <row r="508" spans="14:15">
      <c r="N508" s="207"/>
      <c r="O508" s="208"/>
    </row>
    <row r="509" spans="14:15">
      <c r="N509" s="207"/>
      <c r="O509" s="208"/>
    </row>
    <row r="510" spans="14:15">
      <c r="N510" s="207"/>
      <c r="O510" s="208"/>
    </row>
    <row r="511" spans="14:15">
      <c r="N511" s="207"/>
      <c r="O511" s="208"/>
    </row>
    <row r="512" spans="14:15">
      <c r="N512" s="207"/>
      <c r="O512" s="208"/>
    </row>
    <row r="513" spans="14:15">
      <c r="N513" s="207"/>
      <c r="O513" s="208"/>
    </row>
    <row r="514" spans="14:15">
      <c r="N514" s="207"/>
      <c r="O514" s="208"/>
    </row>
    <row r="515" spans="14:15">
      <c r="N515" s="207"/>
      <c r="O515" s="208"/>
    </row>
    <row r="516" spans="14:15">
      <c r="N516" s="207"/>
      <c r="O516" s="208"/>
    </row>
    <row r="517" spans="14:15">
      <c r="N517" s="207"/>
      <c r="O517" s="208"/>
    </row>
    <row r="518" spans="14:15">
      <c r="N518" s="207"/>
      <c r="O518" s="208"/>
    </row>
    <row r="519" spans="14:15">
      <c r="N519" s="207"/>
      <c r="O519" s="208"/>
    </row>
    <row r="520" spans="14:15">
      <c r="N520" s="207"/>
      <c r="O520" s="208"/>
    </row>
    <row r="521" spans="14:15">
      <c r="N521" s="207"/>
      <c r="O521" s="208"/>
    </row>
    <row r="522" spans="14:15">
      <c r="N522" s="207"/>
      <c r="O522" s="208"/>
    </row>
    <row r="523" spans="14:15">
      <c r="N523" s="207"/>
      <c r="O523" s="208"/>
    </row>
    <row r="524" spans="14:15">
      <c r="N524" s="207"/>
      <c r="O524" s="208"/>
    </row>
    <row r="525" spans="14:15">
      <c r="N525" s="207"/>
      <c r="O525" s="208"/>
    </row>
    <row r="526" spans="14:15">
      <c r="N526" s="207"/>
      <c r="O526" s="208"/>
    </row>
    <row r="527" spans="14:15">
      <c r="N527" s="207"/>
      <c r="O527" s="208"/>
    </row>
    <row r="528" spans="14:15">
      <c r="N528" s="207"/>
      <c r="O528" s="208"/>
    </row>
    <row r="529" spans="14:15">
      <c r="N529" s="207"/>
      <c r="O529" s="208"/>
    </row>
    <row r="530" spans="14:15">
      <c r="N530" s="207"/>
      <c r="O530" s="208"/>
    </row>
    <row r="531" spans="14:15">
      <c r="N531" s="207"/>
      <c r="O531" s="208"/>
    </row>
    <row r="532" spans="14:15">
      <c r="N532" s="207"/>
      <c r="O532" s="208"/>
    </row>
    <row r="533" spans="14:15">
      <c r="N533" s="207"/>
      <c r="O533" s="208"/>
    </row>
    <row r="534" spans="14:15">
      <c r="N534" s="207"/>
      <c r="O534" s="208"/>
    </row>
    <row r="535" spans="14:15">
      <c r="N535" s="207"/>
      <c r="O535" s="208"/>
    </row>
    <row r="536" spans="14:15">
      <c r="N536" s="207"/>
      <c r="O536" s="208"/>
    </row>
    <row r="537" spans="14:15">
      <c r="N537" s="207"/>
      <c r="O537" s="208"/>
    </row>
    <row r="538" spans="14:15">
      <c r="N538" s="207"/>
      <c r="O538" s="208"/>
    </row>
    <row r="539" spans="14:15">
      <c r="N539" s="207"/>
      <c r="O539" s="208"/>
    </row>
    <row r="540" spans="14:15">
      <c r="N540" s="207"/>
      <c r="O540" s="208"/>
    </row>
    <row r="541" spans="14:15">
      <c r="N541" s="207"/>
      <c r="O541" s="208"/>
    </row>
    <row r="542" spans="14:15">
      <c r="N542" s="207"/>
      <c r="O542" s="208"/>
    </row>
    <row r="543" spans="14:15">
      <c r="N543" s="207"/>
      <c r="O543" s="208"/>
    </row>
    <row r="544" spans="14:15">
      <c r="N544" s="207"/>
      <c r="O544" s="208"/>
    </row>
    <row r="545" spans="14:15">
      <c r="N545" s="207"/>
      <c r="O545" s="208"/>
    </row>
    <row r="546" spans="14:15">
      <c r="N546" s="207"/>
      <c r="O546" s="208"/>
    </row>
    <row r="547" spans="14:15">
      <c r="N547" s="207"/>
      <c r="O547" s="208"/>
    </row>
    <row r="548" spans="14:15">
      <c r="N548" s="207"/>
      <c r="O548" s="208"/>
    </row>
    <row r="549" spans="14:15">
      <c r="N549" s="207"/>
      <c r="O549" s="208"/>
    </row>
    <row r="550" spans="14:15">
      <c r="N550" s="207"/>
      <c r="O550" s="208"/>
    </row>
    <row r="551" spans="14:15">
      <c r="N551" s="207"/>
      <c r="O551" s="208"/>
    </row>
    <row r="552" spans="14:15">
      <c r="N552" s="207"/>
      <c r="O552" s="208"/>
    </row>
    <row r="553" spans="14:15">
      <c r="N553" s="207"/>
      <c r="O553" s="208"/>
    </row>
    <row r="554" spans="14:15">
      <c r="N554" s="207"/>
      <c r="O554" s="208"/>
    </row>
    <row r="555" spans="14:15">
      <c r="N555" s="207"/>
      <c r="O555" s="208"/>
    </row>
    <row r="556" spans="14:15">
      <c r="N556" s="207"/>
      <c r="O556" s="208"/>
    </row>
    <row r="557" spans="14:15">
      <c r="N557" s="207"/>
      <c r="O557" s="208"/>
    </row>
    <row r="558" spans="14:15">
      <c r="N558" s="207"/>
      <c r="O558" s="208"/>
    </row>
    <row r="559" spans="14:15">
      <c r="N559" s="207"/>
      <c r="O559" s="208"/>
    </row>
    <row r="560" spans="14:15">
      <c r="N560" s="207"/>
      <c r="O560" s="208"/>
    </row>
    <row r="561" spans="14:15">
      <c r="N561" s="207"/>
      <c r="O561" s="208"/>
    </row>
    <row r="562" spans="14:15">
      <c r="N562" s="207"/>
      <c r="O562" s="208"/>
    </row>
    <row r="563" spans="14:15">
      <c r="N563" s="207"/>
      <c r="O563" s="208"/>
    </row>
    <row r="564" spans="14:15">
      <c r="N564" s="207"/>
      <c r="O564" s="208"/>
    </row>
    <row r="565" spans="14:15">
      <c r="N565" s="207"/>
      <c r="O565" s="208"/>
    </row>
    <row r="566" spans="14:15">
      <c r="N566" s="207"/>
      <c r="O566" s="208"/>
    </row>
    <row r="567" spans="14:15">
      <c r="N567" s="207"/>
      <c r="O567" s="208"/>
    </row>
    <row r="568" spans="14:15">
      <c r="N568" s="207"/>
      <c r="O568" s="208"/>
    </row>
    <row r="569" spans="14:15">
      <c r="N569" s="207"/>
      <c r="O569" s="208"/>
    </row>
    <row r="570" spans="14:15">
      <c r="N570" s="207"/>
      <c r="O570" s="208"/>
    </row>
    <row r="571" spans="14:15">
      <c r="N571" s="207"/>
      <c r="O571" s="208"/>
    </row>
    <row r="572" spans="14:15">
      <c r="N572" s="207"/>
      <c r="O572" s="208"/>
    </row>
    <row r="573" spans="14:15">
      <c r="N573" s="207"/>
      <c r="O573" s="208"/>
    </row>
    <row r="574" spans="14:15">
      <c r="N574" s="207"/>
      <c r="O574" s="208"/>
    </row>
    <row r="575" spans="14:15">
      <c r="N575" s="207"/>
      <c r="O575" s="208"/>
    </row>
    <row r="576" spans="14:15">
      <c r="N576" s="207"/>
      <c r="O576" s="208"/>
    </row>
    <row r="577" spans="14:15">
      <c r="N577" s="207"/>
      <c r="O577" s="208"/>
    </row>
    <row r="578" spans="14:15">
      <c r="N578" s="207"/>
      <c r="O578" s="208"/>
    </row>
    <row r="579" spans="14:15">
      <c r="N579" s="207"/>
      <c r="O579" s="208"/>
    </row>
    <row r="580" spans="14:15">
      <c r="N580" s="207"/>
      <c r="O580" s="208"/>
    </row>
    <row r="581" spans="14:15">
      <c r="N581" s="207"/>
      <c r="O581" s="208"/>
    </row>
    <row r="582" spans="14:15">
      <c r="N582" s="207"/>
      <c r="O582" s="208"/>
    </row>
    <row r="583" spans="14:15">
      <c r="N583" s="207"/>
      <c r="O583" s="208"/>
    </row>
    <row r="584" spans="14:15">
      <c r="N584" s="207"/>
      <c r="O584" s="208"/>
    </row>
    <row r="585" spans="14:15">
      <c r="N585" s="207"/>
      <c r="O585" s="208"/>
    </row>
    <row r="586" spans="14:15">
      <c r="N586" s="207"/>
      <c r="O586" s="208"/>
    </row>
    <row r="587" spans="14:15">
      <c r="N587" s="207"/>
      <c r="O587" s="208"/>
    </row>
    <row r="588" spans="14:15">
      <c r="N588" s="207"/>
      <c r="O588" s="208"/>
    </row>
    <row r="589" spans="14:15">
      <c r="N589" s="207"/>
      <c r="O589" s="208"/>
    </row>
    <row r="590" spans="14:15">
      <c r="N590" s="207"/>
      <c r="O590" s="208"/>
    </row>
    <row r="591" spans="14:15">
      <c r="N591" s="207"/>
      <c r="O591" s="208"/>
    </row>
    <row r="592" spans="14:15">
      <c r="N592" s="207"/>
      <c r="O592" s="208"/>
    </row>
    <row r="593" spans="14:15">
      <c r="N593" s="207"/>
      <c r="O593" s="208"/>
    </row>
    <row r="594" spans="14:15">
      <c r="N594" s="207"/>
      <c r="O594" s="208"/>
    </row>
    <row r="595" spans="14:15">
      <c r="N595" s="207"/>
      <c r="O595" s="208"/>
    </row>
    <row r="596" spans="14:15">
      <c r="N596" s="207"/>
      <c r="O596" s="208"/>
    </row>
    <row r="597" spans="14:15">
      <c r="N597" s="207"/>
      <c r="O597" s="208"/>
    </row>
    <row r="598" spans="14:15">
      <c r="N598" s="207"/>
      <c r="O598" s="208"/>
    </row>
    <row r="599" spans="14:15">
      <c r="N599" s="207"/>
      <c r="O599" s="208"/>
    </row>
    <row r="600" spans="14:15">
      <c r="N600" s="207"/>
      <c r="O600" s="208"/>
    </row>
    <row r="601" spans="14:15">
      <c r="N601" s="207"/>
      <c r="O601" s="208"/>
    </row>
    <row r="602" spans="14:15">
      <c r="N602" s="207"/>
      <c r="O602" s="208"/>
    </row>
    <row r="603" spans="14:15">
      <c r="N603" s="207"/>
      <c r="O603" s="208"/>
    </row>
    <row r="604" spans="14:15">
      <c r="N604" s="207"/>
      <c r="O604" s="208"/>
    </row>
    <row r="605" spans="14:15">
      <c r="N605" s="207"/>
      <c r="O605" s="208"/>
    </row>
    <row r="606" spans="14:15">
      <c r="N606" s="207"/>
      <c r="O606" s="208"/>
    </row>
    <row r="607" spans="14:15">
      <c r="N607" s="207"/>
      <c r="O607" s="208"/>
    </row>
    <row r="608" spans="14:15">
      <c r="N608" s="207"/>
      <c r="O608" s="208"/>
    </row>
    <row r="609" spans="14:15">
      <c r="N609" s="207"/>
      <c r="O609" s="208"/>
    </row>
    <row r="610" spans="14:15">
      <c r="N610" s="207"/>
      <c r="O610" s="208"/>
    </row>
    <row r="611" spans="14:15">
      <c r="N611" s="207"/>
      <c r="O611" s="208"/>
    </row>
    <row r="612" spans="14:15">
      <c r="N612" s="207"/>
      <c r="O612" s="208"/>
    </row>
    <row r="613" spans="14:15">
      <c r="N613" s="207"/>
      <c r="O613" s="208"/>
    </row>
    <row r="614" spans="14:15">
      <c r="N614" s="207"/>
      <c r="O614" s="208"/>
    </row>
    <row r="615" spans="14:15">
      <c r="N615" s="207"/>
      <c r="O615" s="208"/>
    </row>
    <row r="616" spans="14:15">
      <c r="N616" s="207"/>
      <c r="O616" s="208"/>
    </row>
    <row r="617" spans="14:15">
      <c r="N617" s="207"/>
      <c r="O617" s="208"/>
    </row>
    <row r="618" spans="14:15">
      <c r="N618" s="207"/>
      <c r="O618" s="208"/>
    </row>
    <row r="619" spans="14:15">
      <c r="N619" s="207"/>
      <c r="O619" s="208"/>
    </row>
    <row r="620" spans="14:15">
      <c r="N620" s="207"/>
      <c r="O620" s="208"/>
    </row>
    <row r="621" spans="14:15">
      <c r="N621" s="207"/>
      <c r="O621" s="208"/>
    </row>
    <row r="622" spans="14:15">
      <c r="N622" s="207"/>
      <c r="O622" s="208"/>
    </row>
    <row r="623" spans="14:15">
      <c r="N623" s="207"/>
      <c r="O623" s="208"/>
    </row>
    <row r="624" spans="14:15">
      <c r="N624" s="207"/>
      <c r="O624" s="208"/>
    </row>
    <row r="625" spans="14:15">
      <c r="N625" s="207"/>
      <c r="O625" s="208"/>
    </row>
    <row r="626" spans="14:15">
      <c r="N626" s="207"/>
      <c r="O626" s="208"/>
    </row>
    <row r="627" spans="14:15">
      <c r="N627" s="207"/>
      <c r="O627" s="208"/>
    </row>
    <row r="628" spans="14:15">
      <c r="N628" s="207"/>
      <c r="O628" s="208"/>
    </row>
    <row r="629" spans="14:15">
      <c r="N629" s="207"/>
      <c r="O629" s="208"/>
    </row>
    <row r="630" spans="14:15">
      <c r="N630" s="207"/>
      <c r="O630" s="208"/>
    </row>
    <row r="631" spans="14:15">
      <c r="N631" s="207"/>
      <c r="O631" s="208"/>
    </row>
    <row r="632" spans="14:15">
      <c r="N632" s="207"/>
      <c r="O632" s="208"/>
    </row>
    <row r="633" spans="14:15">
      <c r="N633" s="207"/>
      <c r="O633" s="208"/>
    </row>
    <row r="634" spans="14:15">
      <c r="N634" s="207"/>
      <c r="O634" s="208"/>
    </row>
    <row r="635" spans="14:15">
      <c r="N635" s="207"/>
      <c r="O635" s="208"/>
    </row>
    <row r="636" spans="14:15">
      <c r="N636" s="207"/>
      <c r="O636" s="208"/>
    </row>
    <row r="637" spans="14:15">
      <c r="N637" s="207"/>
      <c r="O637" s="208"/>
    </row>
    <row r="638" spans="14:15">
      <c r="N638" s="207"/>
      <c r="O638" s="208"/>
    </row>
    <row r="639" spans="14:15">
      <c r="N639" s="207"/>
      <c r="O639" s="208"/>
    </row>
    <row r="640" spans="14:15">
      <c r="N640" s="207"/>
      <c r="O640" s="208"/>
    </row>
    <row r="641" spans="14:15">
      <c r="N641" s="207"/>
      <c r="O641" s="208"/>
    </row>
    <row r="642" spans="14:15">
      <c r="N642" s="207"/>
      <c r="O642" s="208"/>
    </row>
    <row r="643" spans="14:15">
      <c r="N643" s="207"/>
      <c r="O643" s="208"/>
    </row>
    <row r="644" spans="14:15">
      <c r="N644" s="207"/>
      <c r="O644" s="208"/>
    </row>
    <row r="645" spans="14:15">
      <c r="N645" s="207"/>
      <c r="O645" s="208"/>
    </row>
    <row r="646" spans="14:15">
      <c r="N646" s="207"/>
      <c r="O646" s="208"/>
    </row>
    <row r="647" spans="14:15">
      <c r="N647" s="207"/>
      <c r="O647" s="208"/>
    </row>
    <row r="648" spans="14:15">
      <c r="N648" s="207"/>
      <c r="O648" s="208"/>
    </row>
    <row r="649" spans="14:15">
      <c r="N649" s="207"/>
      <c r="O649" s="208"/>
    </row>
    <row r="650" spans="14:15">
      <c r="N650" s="207"/>
      <c r="O650" s="208"/>
    </row>
    <row r="651" spans="14:15">
      <c r="N651" s="207"/>
      <c r="O651" s="208"/>
    </row>
    <row r="652" spans="14:15">
      <c r="N652" s="207"/>
      <c r="O652" s="208"/>
    </row>
    <row r="653" spans="14:15">
      <c r="N653" s="207"/>
      <c r="O653" s="208"/>
    </row>
    <row r="654" spans="14:15">
      <c r="N654" s="207"/>
      <c r="O654" s="208"/>
    </row>
    <row r="655" spans="14:15">
      <c r="N655" s="207"/>
      <c r="O655" s="208"/>
    </row>
    <row r="656" spans="14:15">
      <c r="N656" s="207"/>
      <c r="O656" s="208"/>
    </row>
    <row r="657" spans="14:15">
      <c r="N657" s="207"/>
      <c r="O657" s="208"/>
    </row>
    <row r="658" spans="14:15">
      <c r="N658" s="207"/>
      <c r="O658" s="208"/>
    </row>
    <row r="659" spans="14:15">
      <c r="N659" s="207"/>
      <c r="O659" s="208"/>
    </row>
    <row r="660" spans="14:15">
      <c r="N660" s="207"/>
      <c r="O660" s="208"/>
    </row>
    <row r="661" spans="14:15">
      <c r="N661" s="207"/>
      <c r="O661" s="208"/>
    </row>
    <row r="662" spans="14:15">
      <c r="N662" s="207"/>
      <c r="O662" s="208"/>
    </row>
    <row r="663" spans="14:15">
      <c r="N663" s="207"/>
      <c r="O663" s="208"/>
    </row>
    <row r="664" spans="14:15">
      <c r="N664" s="207"/>
      <c r="O664" s="208"/>
    </row>
    <row r="665" spans="14:15">
      <c r="N665" s="207"/>
      <c r="O665" s="208"/>
    </row>
    <row r="666" spans="14:15">
      <c r="N666" s="207"/>
      <c r="O666" s="208"/>
    </row>
    <row r="667" spans="14:15">
      <c r="N667" s="207"/>
      <c r="O667" s="208"/>
    </row>
    <row r="668" spans="14:15">
      <c r="N668" s="207"/>
      <c r="O668" s="208"/>
    </row>
    <row r="669" spans="14:15">
      <c r="N669" s="207"/>
      <c r="O669" s="208"/>
    </row>
    <row r="670" spans="14:15">
      <c r="N670" s="207"/>
      <c r="O670" s="208"/>
    </row>
    <row r="671" spans="14:15">
      <c r="N671" s="207"/>
      <c r="O671" s="208"/>
    </row>
    <row r="672" spans="14:15">
      <c r="N672" s="207"/>
      <c r="O672" s="208"/>
    </row>
    <row r="673" spans="14:15">
      <c r="N673" s="207"/>
      <c r="O673" s="208"/>
    </row>
    <row r="674" spans="14:15">
      <c r="N674" s="207"/>
      <c r="O674" s="208"/>
    </row>
    <row r="675" spans="14:15">
      <c r="N675" s="207"/>
      <c r="O675" s="208"/>
    </row>
    <row r="676" spans="14:15">
      <c r="N676" s="207"/>
      <c r="O676" s="208"/>
    </row>
    <row r="677" spans="14:15">
      <c r="N677" s="207"/>
      <c r="O677" s="208"/>
    </row>
    <row r="678" spans="14:15">
      <c r="N678" s="207"/>
      <c r="O678" s="208"/>
    </row>
    <row r="679" spans="14:15">
      <c r="N679" s="207"/>
      <c r="O679" s="208"/>
    </row>
    <row r="680" spans="14:15">
      <c r="N680" s="207"/>
      <c r="O680" s="208"/>
    </row>
    <row r="681" spans="14:15">
      <c r="N681" s="207"/>
      <c r="O681" s="208"/>
    </row>
    <row r="682" spans="14:15">
      <c r="N682" s="207"/>
      <c r="O682" s="208"/>
    </row>
    <row r="683" spans="14:15">
      <c r="N683" s="207"/>
      <c r="O683" s="208"/>
    </row>
    <row r="684" spans="14:15">
      <c r="N684" s="207"/>
      <c r="O684" s="208"/>
    </row>
    <row r="685" spans="14:15">
      <c r="N685" s="207"/>
      <c r="O685" s="208"/>
    </row>
    <row r="686" spans="14:15">
      <c r="N686" s="207"/>
      <c r="O686" s="208"/>
    </row>
    <row r="687" spans="14:15">
      <c r="N687" s="207"/>
      <c r="O687" s="208"/>
    </row>
    <row r="688" spans="14:15">
      <c r="N688" s="207"/>
      <c r="O688" s="208"/>
    </row>
    <row r="689" spans="14:15">
      <c r="N689" s="207"/>
      <c r="O689" s="208"/>
    </row>
    <row r="690" spans="14:15">
      <c r="N690" s="207"/>
      <c r="O690" s="208"/>
    </row>
    <row r="691" spans="14:15">
      <c r="N691" s="207"/>
      <c r="O691" s="208"/>
    </row>
    <row r="692" spans="14:15">
      <c r="N692" s="207"/>
      <c r="O692" s="208"/>
    </row>
    <row r="693" spans="14:15">
      <c r="N693" s="207"/>
      <c r="O693" s="208"/>
    </row>
    <row r="694" spans="14:15">
      <c r="N694" s="207"/>
      <c r="O694" s="208"/>
    </row>
    <row r="695" spans="14:15">
      <c r="N695" s="207"/>
      <c r="O695" s="208"/>
    </row>
    <row r="696" spans="14:15">
      <c r="N696" s="207"/>
      <c r="O696" s="208"/>
    </row>
    <row r="697" spans="14:15">
      <c r="N697" s="207"/>
      <c r="O697" s="208"/>
    </row>
    <row r="698" spans="14:15">
      <c r="N698" s="207"/>
      <c r="O698" s="208"/>
    </row>
    <row r="699" spans="14:15">
      <c r="N699" s="207"/>
      <c r="O699" s="208"/>
    </row>
    <row r="700" spans="14:15">
      <c r="N700" s="207"/>
      <c r="O700" s="208"/>
    </row>
    <row r="701" spans="14:15">
      <c r="N701" s="207"/>
      <c r="O701" s="208"/>
    </row>
    <row r="702" spans="14:15">
      <c r="N702" s="207"/>
      <c r="O702" s="208"/>
    </row>
    <row r="703" spans="14:15">
      <c r="N703" s="207"/>
      <c r="O703" s="208"/>
    </row>
    <row r="704" spans="14:15">
      <c r="N704" s="207"/>
      <c r="O704" s="208"/>
    </row>
    <row r="705" spans="14:15">
      <c r="N705" s="207"/>
      <c r="O705" s="208"/>
    </row>
    <row r="706" spans="14:15">
      <c r="N706" s="207"/>
      <c r="O706" s="208"/>
    </row>
    <row r="707" spans="14:15">
      <c r="N707" s="207"/>
      <c r="O707" s="208"/>
    </row>
    <row r="708" spans="14:15">
      <c r="N708" s="207"/>
      <c r="O708" s="208"/>
    </row>
    <row r="709" spans="14:15">
      <c r="N709" s="207"/>
      <c r="O709" s="208"/>
    </row>
    <row r="710" spans="14:15">
      <c r="N710" s="207"/>
      <c r="O710" s="208"/>
    </row>
    <row r="711" spans="14:15">
      <c r="N711" s="207"/>
      <c r="O711" s="208"/>
    </row>
    <row r="712" spans="14:15">
      <c r="N712" s="207"/>
      <c r="O712" s="208"/>
    </row>
    <row r="713" spans="14:15">
      <c r="N713" s="207"/>
      <c r="O713" s="208"/>
    </row>
    <row r="714" spans="14:15">
      <c r="N714" s="207"/>
      <c r="O714" s="208"/>
    </row>
    <row r="715" spans="14:15">
      <c r="N715" s="207"/>
      <c r="O715" s="208"/>
    </row>
    <row r="716" spans="14:15">
      <c r="N716" s="207"/>
      <c r="O716" s="208"/>
    </row>
    <row r="717" spans="14:15">
      <c r="N717" s="207"/>
      <c r="O717" s="208"/>
    </row>
  </sheetData>
  <mergeCells count="20">
    <mergeCell ref="I4:J4"/>
    <mergeCell ref="D481:F481"/>
    <mergeCell ref="A2:Z2"/>
    <mergeCell ref="A4:B5"/>
    <mergeCell ref="C4:D5"/>
    <mergeCell ref="E4:F5"/>
    <mergeCell ref="G4:G5"/>
    <mergeCell ref="E165:F165"/>
    <mergeCell ref="A3:D3"/>
    <mergeCell ref="K4:Z5"/>
    <mergeCell ref="H4:H5"/>
    <mergeCell ref="A489:F489"/>
    <mergeCell ref="E473:F473"/>
    <mergeCell ref="E482:F482"/>
    <mergeCell ref="D472:F472"/>
    <mergeCell ref="D6:F6"/>
    <mergeCell ref="E351:F351"/>
    <mergeCell ref="E486:F486"/>
    <mergeCell ref="D485:F485"/>
    <mergeCell ref="E465:F465"/>
  </mergeCells>
  <phoneticPr fontId="4" type="noConversion"/>
  <pageMargins left="0.23622047244094491" right="0.19685039370078741" top="0.55118110236220474" bottom="0.51181102362204722" header="0.55118110236220474" footer="0.51181102362204722"/>
  <pageSetup paperSize="9" firstPageNumber="18" orientation="landscape" useFirstPageNumber="1" r:id="rId1"/>
  <headerFooter alignWithMargins="0">
    <oddFooter>&amp;R&amp;P</oddFooter>
  </headerFooter>
  <rowBreaks count="19" manualBreakCount="19">
    <brk id="32" max="16383" man="1"/>
    <brk id="58" max="16383" man="1"/>
    <brk id="84" max="16383" man="1"/>
    <brk id="109" max="16383" man="1"/>
    <brk id="133" max="16383" man="1"/>
    <brk id="157" max="16383" man="1"/>
    <brk id="178" max="16383" man="1"/>
    <brk id="206" max="16383" man="1"/>
    <brk id="230" max="16383" man="1"/>
    <brk id="258" max="16383" man="1"/>
    <brk id="275" max="16383" man="1"/>
    <brk id="297" max="16383" man="1"/>
    <brk id="319" max="16383" man="1"/>
    <brk id="345" max="16383" man="1"/>
    <brk id="366" max="16383" man="1"/>
    <brk id="391" max="16383" man="1"/>
    <brk id="418" max="16383" man="1"/>
    <brk id="444" max="16383" man="1"/>
    <brk id="46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7</vt:i4>
      </vt:variant>
    </vt:vector>
  </HeadingPairs>
  <TitlesOfParts>
    <vt:vector size="11" baseType="lpstr">
      <vt:lpstr>2012복지관 총괄</vt:lpstr>
      <vt:lpstr>2012복지관 세입</vt:lpstr>
      <vt:lpstr>2012복지관 세출 실비사업비</vt:lpstr>
      <vt:lpstr>2012복지관 세출 무료사업비 (2)</vt:lpstr>
      <vt:lpstr>'2012복지관 세입'!Print_Area</vt:lpstr>
      <vt:lpstr>'2012복지관 세출 무료사업비 (2)'!Print_Area</vt:lpstr>
      <vt:lpstr>'2012복지관 세출 실비사업비'!Print_Area</vt:lpstr>
      <vt:lpstr>'2012복지관 세입'!Print_Titles</vt:lpstr>
      <vt:lpstr>'2012복지관 세출 무료사업비 (2)'!Print_Titles</vt:lpstr>
      <vt:lpstr>'2012복지관 세출 실비사업비'!Print_Titles</vt:lpstr>
      <vt:lpstr>'2012복지관 총괄'!Print_Titles</vt:lpstr>
    </vt:vector>
  </TitlesOfParts>
  <Company>KOREA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권명수</dc:creator>
  <cp:lastModifiedBy>이진영</cp:lastModifiedBy>
  <cp:lastPrinted>2012-11-22T02:58:21Z</cp:lastPrinted>
  <dcterms:created xsi:type="dcterms:W3CDTF">2004-09-05T11:51:59Z</dcterms:created>
  <dcterms:modified xsi:type="dcterms:W3CDTF">2012-11-22T07:09:52Z</dcterms:modified>
</cp:coreProperties>
</file>