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-60" windowWidth="14160" windowHeight="9450" tabRatio="796"/>
  </bookViews>
  <sheets>
    <sheet name="2013복지관 총괄" sheetId="6" r:id="rId1"/>
  </sheets>
  <definedNames>
    <definedName name="_xlnm.Print_Titles" localSheetId="0">'2013복지관 총괄'!$1:$6</definedName>
  </definedNames>
  <calcPr calcId="145621"/>
</workbook>
</file>

<file path=xl/calcChain.xml><?xml version="1.0" encoding="utf-8"?>
<calcChain xmlns="http://schemas.openxmlformats.org/spreadsheetml/2006/main">
  <c r="O29" i="6" l="1"/>
  <c r="O10" i="6"/>
  <c r="P10" i="6"/>
  <c r="O31" i="6" l="1"/>
  <c r="P25" i="6" l="1"/>
  <c r="M24" i="6"/>
  <c r="O28" i="6"/>
  <c r="P28" i="6"/>
  <c r="N24" i="6" l="1"/>
  <c r="P26" i="6"/>
  <c r="H19" i="6" l="1"/>
  <c r="M13" i="6"/>
  <c r="E21" i="6"/>
  <c r="E17" i="6"/>
  <c r="M16" i="6"/>
  <c r="E25" i="6"/>
  <c r="E23" i="6"/>
  <c r="M20" i="6"/>
  <c r="M8" i="6"/>
  <c r="E8" i="6"/>
  <c r="M36" i="6"/>
  <c r="M34" i="6"/>
  <c r="M32" i="6"/>
  <c r="H24" i="6"/>
  <c r="P18" i="6"/>
  <c r="P21" i="6"/>
  <c r="H11" i="6"/>
  <c r="F23" i="6" l="1"/>
  <c r="H23" i="6" s="1"/>
  <c r="F12" i="6"/>
  <c r="E12" i="6"/>
  <c r="E7" i="6" s="1"/>
  <c r="P14" i="6"/>
  <c r="P22" i="6"/>
  <c r="G24" i="6"/>
  <c r="H27" i="6"/>
  <c r="G19" i="6"/>
  <c r="P27" i="6"/>
  <c r="O27" i="6"/>
  <c r="G11" i="6"/>
  <c r="H26" i="6"/>
  <c r="G26" i="6"/>
  <c r="G14" i="6"/>
  <c r="H13" i="6"/>
  <c r="G13" i="6"/>
  <c r="H10" i="6"/>
  <c r="G10" i="6"/>
  <c r="G16" i="6"/>
  <c r="M7" i="6"/>
  <c r="P19" i="6"/>
  <c r="P15" i="6"/>
  <c r="H15" i="6"/>
  <c r="G15" i="6"/>
  <c r="O35" i="6"/>
  <c r="P35" i="6"/>
  <c r="N34" i="6"/>
  <c r="O14" i="6"/>
  <c r="O15" i="6"/>
  <c r="O18" i="6"/>
  <c r="O19" i="6"/>
  <c r="O21" i="6"/>
  <c r="G23" i="6" l="1"/>
  <c r="O22" i="6"/>
  <c r="N13" i="6"/>
  <c r="P13" i="6" s="1"/>
  <c r="N8" i="6"/>
  <c r="O37" i="6"/>
  <c r="G25" i="6"/>
  <c r="G27" i="6"/>
  <c r="P9" i="6"/>
  <c r="O9" i="6"/>
  <c r="F17" i="6"/>
  <c r="H20" i="6"/>
  <c r="G20" i="6"/>
  <c r="P34" i="6"/>
  <c r="O34" i="6"/>
  <c r="H12" i="6"/>
  <c r="G12" i="6"/>
  <c r="O17" i="6" l="1"/>
  <c r="N16" i="6"/>
  <c r="P17" i="6"/>
  <c r="O8" i="6"/>
  <c r="H25" i="6"/>
  <c r="O13" i="6"/>
  <c r="P8" i="6"/>
  <c r="N36" i="6"/>
  <c r="H18" i="6"/>
  <c r="G18" i="6"/>
  <c r="H17" i="6"/>
  <c r="G17" i="6"/>
  <c r="H9" i="6"/>
  <c r="F8" i="6"/>
  <c r="G9" i="6"/>
  <c r="H22" i="6"/>
  <c r="F21" i="6"/>
  <c r="G22" i="6"/>
  <c r="P16" i="6" l="1"/>
  <c r="O16" i="6"/>
  <c r="P33" i="6"/>
  <c r="O33" i="6"/>
  <c r="N32" i="6"/>
  <c r="O36" i="6"/>
  <c r="O26" i="6"/>
  <c r="G21" i="6"/>
  <c r="H21" i="6"/>
  <c r="H8" i="6"/>
  <c r="F7" i="6"/>
  <c r="G8" i="6"/>
  <c r="O32" i="6" l="1"/>
  <c r="P32" i="6"/>
  <c r="H7" i="6"/>
  <c r="G7" i="6"/>
  <c r="O23" i="6"/>
  <c r="N20" i="6"/>
  <c r="N7" i="6" s="1"/>
  <c r="P20" i="6" l="1"/>
  <c r="O20" i="6"/>
  <c r="P23" i="6"/>
  <c r="O25" i="6" l="1"/>
  <c r="O24" i="6" l="1"/>
  <c r="P24" i="6"/>
  <c r="P7" i="6" l="1"/>
  <c r="O7" i="6"/>
</calcChain>
</file>

<file path=xl/sharedStrings.xml><?xml version="1.0" encoding="utf-8"?>
<sst xmlns="http://schemas.openxmlformats.org/spreadsheetml/2006/main" count="91" uniqueCount="58">
  <si>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</si>
  <si>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</si>
  <si>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</si>
  <si>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</si>
  <si>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</si>
  <si>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</si>
  <si>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</si>
  <si>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</si>
  <si>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</si>
  <si>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순환참조</t>
    <phoneticPr fontId="2" type="noConversion"/>
  </si>
  <si>
    <t>`</t>
    <phoneticPr fontId="2" type="noConversion"/>
  </si>
  <si>
    <t>2013년도 광장종합사회복지관 예산 (안)</t>
    <phoneticPr fontId="2" type="noConversion"/>
  </si>
  <si>
    <t>2013년        예산 (A)</t>
    <phoneticPr fontId="2" type="noConversion"/>
  </si>
  <si>
    <t>2013년   
 예산 (A)</t>
    <phoneticPr fontId="2" type="noConversion"/>
  </si>
  <si>
    <t xml:space="preserve"> 2013년        추경예산 (B)</t>
    <phoneticPr fontId="2" type="noConversion"/>
  </si>
  <si>
    <t>운영비</t>
    <phoneticPr fontId="2" type="noConversion"/>
  </si>
  <si>
    <t>기타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</si>
  <si>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</si>
  <si>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</si>
  <si>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</si>
  <si>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</si>
  <si>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</si>
  <si>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</si>
  <si>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서비스사업</t>
    <phoneticPr fontId="2" type="noConversion"/>
  </si>
  <si>
    <t>복지관인건비</t>
    <phoneticPr fontId="2" type="noConversion"/>
  </si>
  <si>
    <t>지역조직사업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</si>
  <si>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</si>
  <si>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</si>
  <si>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</si>
  <si>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</si>
  <si>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시설장비보조금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</si>
  <si>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</si>
  <si>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</si>
  <si>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</si>
  <si>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</si>
  <si>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</si>
  <si>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</si>
  <si>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</si>
  <si>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</si>
  <si>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</si>
  <si>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</si>
  <si>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</si>
  <si>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</si>
  <si>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</si>
  <si>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</si>
  <si>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</si>
  <si>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</si>
  <si>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</si>
  <si>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</si>
  <si>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</si>
  <si>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</si>
  <si>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가족기능강화</t>
    <phoneticPr fontId="2" type="noConversion"/>
  </si>
  <si>
    <t>지역사회보호</t>
    <phoneticPr fontId="2" type="noConversion"/>
  </si>
  <si>
    <t>잡지출</t>
    <phoneticPr fontId="2" type="noConversion"/>
  </si>
  <si>
    <t>기타잡지출</t>
    <phoneticPr fontId="2" type="noConversion"/>
  </si>
  <si>
    <t>예비비</t>
    <phoneticPr fontId="2" type="noConversion"/>
  </si>
  <si>
    <t>차기이월금</t>
    <phoneticPr fontId="2" type="noConversion"/>
  </si>
  <si>
    <t>2013년        추경예산 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</si>
</sst>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41" fontId="14" fillId="0" borderId="9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180" fontId="14" fillId="0" borderId="9" xfId="0" applyNumberFormat="1" applyFont="1" applyBorder="1" applyAlignment="1">
      <alignment vertical="center" shrinkToFit="1"/>
    </xf>
    <xf numFmtId="180" fontId="14" fillId="0" borderId="9" xfId="0" applyNumberFormat="1" applyFont="1" applyBorder="1" applyAlignment="1">
      <alignment horizontal="right" vertical="center" shrinkToFit="1"/>
    </xf>
    <xf numFmtId="181" fontId="12" fillId="0" borderId="7" xfId="0" applyNumberFormat="1" applyFont="1" applyBorder="1">
      <alignment vertical="center"/>
    </xf>
    <xf numFmtId="176" fontId="14" fillId="0" borderId="4" xfId="0" applyNumberFormat="1" applyFont="1" applyBorder="1" applyAlignment="1">
      <alignment vertical="center"/>
    </xf>
    <xf numFmtId="180" fontId="14" fillId="0" borderId="4" xfId="0" applyNumberFormat="1" applyFont="1" applyBorder="1" applyAlignment="1">
      <alignment vertical="center" shrinkToFit="1"/>
    </xf>
    <xf numFmtId="180" fontId="14" fillId="0" borderId="4" xfId="0" applyNumberFormat="1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180" fontId="12" fillId="0" borderId="9" xfId="0" applyNumberFormat="1" applyFont="1" applyBorder="1" applyAlignment="1">
      <alignment vertical="center" shrinkToFit="1"/>
    </xf>
    <xf numFmtId="0" fontId="12" fillId="0" borderId="11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181" fontId="12" fillId="0" borderId="11" xfId="0" applyNumberFormat="1" applyFont="1" applyBorder="1">
      <alignment vertical="center"/>
    </xf>
    <xf numFmtId="176" fontId="14" fillId="0" borderId="0" xfId="0" applyNumberFormat="1" applyFont="1" applyBorder="1" applyAlignment="1">
      <alignment vertical="center"/>
    </xf>
    <xf numFmtId="180" fontId="14" fillId="0" borderId="1" xfId="0" applyNumberFormat="1" applyFont="1" applyBorder="1" applyAlignment="1">
      <alignment vertical="center" shrinkToFit="1"/>
    </xf>
    <xf numFmtId="0" fontId="12" fillId="0" borderId="13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180" fontId="12" fillId="0" borderId="12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41" fontId="14" fillId="0" borderId="15" xfId="0" applyNumberFormat="1" applyFont="1" applyBorder="1" applyAlignment="1">
      <alignment vertical="center"/>
    </xf>
    <xf numFmtId="41" fontId="14" fillId="0" borderId="4" xfId="0" applyNumberFormat="1" applyFont="1" applyBorder="1" applyAlignment="1">
      <alignment vertical="center"/>
    </xf>
    <xf numFmtId="41" fontId="14" fillId="0" borderId="16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41" fontId="14" fillId="0" borderId="4" xfId="2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L43" sqref="L43"/>
    </sheetView>
  </sheetViews>
  <sheetFormatPr defaultRowHeight="13.5"/>
  <cols>
    <col min="1" max="1" width="2.21875" style="2" customWidth="1"/>
    <col min="2" max="2" width="9.88671875" style="9" customWidth="1"/>
    <col min="3" max="3" width="2.88671875" style="7" customWidth="1"/>
    <col min="4" max="4" width="12.21875" style="8" customWidth="1"/>
    <col min="5" max="5" width="9" customWidth="1"/>
    <col min="6" max="6" width="9.109375" customWidth="1"/>
    <col min="7" max="7" width="7.21875" customWidth="1"/>
    <col min="8" max="8" width="4.6640625" style="14" customWidth="1"/>
    <col min="9" max="9" width="2.5546875" customWidth="1"/>
    <col min="10" max="10" width="9.88671875" style="8" customWidth="1"/>
    <col min="11" max="11" width="3.109375" style="8" customWidth="1"/>
    <col min="12" max="12" width="14" style="8" customWidth="1"/>
    <col min="13" max="13" width="9.44140625" bestFit="1" customWidth="1"/>
    <col min="14" max="14" width="9.44140625" customWidth="1"/>
    <col min="15" max="15" width="8.77734375" customWidth="1"/>
    <col min="16" max="16" width="4.77734375" style="15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7"/>
      <c r="R1" s="17"/>
      <c r="S1" s="17"/>
      <c r="T1" s="17"/>
    </row>
    <row r="2" spans="1:20">
      <c r="A2" s="23"/>
      <c r="B2" s="24"/>
      <c r="C2" s="25"/>
      <c r="D2" s="26"/>
      <c r="E2" s="26"/>
      <c r="F2" s="26"/>
      <c r="G2" s="26"/>
      <c r="H2" s="27"/>
      <c r="I2" s="26"/>
      <c r="J2" s="26"/>
      <c r="K2" s="26"/>
      <c r="L2" s="26"/>
      <c r="M2" s="26"/>
      <c r="N2" s="26"/>
      <c r="O2" s="26"/>
      <c r="P2" s="28"/>
      <c r="Q2" s="3"/>
      <c r="R2" s="3"/>
      <c r="S2" s="3"/>
      <c r="T2" s="3"/>
    </row>
    <row r="3" spans="1:20" ht="16.5">
      <c r="A3" s="23"/>
      <c r="B3" s="29" t="s">
        <v>6</v>
      </c>
      <c r="C3" s="25"/>
      <c r="D3" s="26"/>
      <c r="E3" s="26"/>
      <c r="F3" s="26"/>
      <c r="G3" s="26"/>
      <c r="H3" s="27"/>
      <c r="I3" s="26"/>
      <c r="J3" s="26"/>
      <c r="K3" s="26"/>
      <c r="L3" s="30"/>
      <c r="M3" s="31"/>
      <c r="N3" s="26"/>
      <c r="O3" s="113" t="s">
        <v>0</v>
      </c>
      <c r="P3" s="113"/>
      <c r="Q3" s="3"/>
      <c r="R3" s="3"/>
      <c r="S3" s="3"/>
      <c r="T3" s="3"/>
    </row>
    <row r="4" spans="1:20" ht="19.5" customHeight="1">
      <c r="A4" s="118" t="s">
        <v>3</v>
      </c>
      <c r="B4" s="119"/>
      <c r="C4" s="119"/>
      <c r="D4" s="119"/>
      <c r="E4" s="119"/>
      <c r="F4" s="119"/>
      <c r="G4" s="119"/>
      <c r="H4" s="120"/>
      <c r="I4" s="118" t="s">
        <v>4</v>
      </c>
      <c r="J4" s="119"/>
      <c r="K4" s="119"/>
      <c r="L4" s="119"/>
      <c r="M4" s="119"/>
      <c r="N4" s="119"/>
      <c r="O4" s="119"/>
      <c r="P4" s="120"/>
      <c r="Q4" s="3"/>
      <c r="R4" s="3"/>
      <c r="S4" s="3"/>
      <c r="T4" s="3"/>
    </row>
    <row r="5" spans="1:20" ht="20.25" customHeight="1" thickBot="1">
      <c r="A5" s="114" t="s">
        <v>2</v>
      </c>
      <c r="B5" s="114"/>
      <c r="C5" s="114" t="s">
        <v>5</v>
      </c>
      <c r="D5" s="114"/>
      <c r="E5" s="111" t="s">
        <v>12</v>
      </c>
      <c r="F5" s="111" t="s">
        <v>57</v>
      </c>
      <c r="G5" s="114" t="s">
        <v>1</v>
      </c>
      <c r="H5" s="114"/>
      <c r="I5" s="114" t="s">
        <v>2</v>
      </c>
      <c r="J5" s="114"/>
      <c r="K5" s="121" t="s">
        <v>2</v>
      </c>
      <c r="L5" s="121"/>
      <c r="M5" s="111" t="s">
        <v>13</v>
      </c>
      <c r="N5" s="111" t="s">
        <v>14</v>
      </c>
      <c r="O5" s="116" t="s">
        <v>1</v>
      </c>
      <c r="P5" s="117"/>
      <c r="Q5" s="4"/>
      <c r="R5" s="3"/>
      <c r="S5" s="3"/>
      <c r="T5" s="3"/>
    </row>
    <row r="6" spans="1:20" ht="20.25" customHeight="1" thickTop="1" thickBot="1">
      <c r="A6" s="115"/>
      <c r="B6" s="115"/>
      <c r="C6" s="115"/>
      <c r="D6" s="115"/>
      <c r="E6" s="112"/>
      <c r="F6" s="112"/>
      <c r="G6" s="32" t="s">
        <v>7</v>
      </c>
      <c r="H6" s="33" t="s">
        <v>8</v>
      </c>
      <c r="I6" s="115"/>
      <c r="J6" s="115"/>
      <c r="K6" s="122"/>
      <c r="L6" s="122"/>
      <c r="M6" s="112"/>
      <c r="N6" s="112"/>
      <c r="O6" s="32" t="s">
        <v>7</v>
      </c>
      <c r="P6" s="34" t="s">
        <v>8</v>
      </c>
      <c r="Q6" s="3"/>
      <c r="R6" s="2"/>
      <c r="S6" s="2"/>
      <c r="T6" s="2"/>
    </row>
    <row r="7" spans="1:20" s="6" customFormat="1" ht="18.95" customHeight="1" thickTop="1">
      <c r="A7" s="104" t="s">
        <v>18</v>
      </c>
      <c r="B7" s="107"/>
      <c r="C7" s="107"/>
      <c r="D7" s="105"/>
      <c r="E7" s="35">
        <f>SUM(E8,E12,E17,E21,E23,E25)</f>
        <v>1501141</v>
      </c>
      <c r="F7" s="35">
        <f>SUM(F8,F12,F21,F23,F17,F25)</f>
        <v>1662724</v>
      </c>
      <c r="G7" s="36">
        <f t="shared" ref="G7:G22" si="0">SUM(F7-E7)</f>
        <v>161583</v>
      </c>
      <c r="H7" s="37">
        <f t="shared" ref="H7:H27" si="1">SUM(F7/E7*100)-100</f>
        <v>10.764012174739079</v>
      </c>
      <c r="I7" s="108" t="s">
        <v>18</v>
      </c>
      <c r="J7" s="109"/>
      <c r="K7" s="109"/>
      <c r="L7" s="110"/>
      <c r="M7" s="78">
        <f>SUM(M8,M13,M16,M20,M24,M32,M34,M36)</f>
        <v>1501141</v>
      </c>
      <c r="N7" s="78">
        <f>N8+N13+N16+N20+N24+N32+N34+N36</f>
        <v>1662724</v>
      </c>
      <c r="O7" s="36">
        <f t="shared" ref="O7:O19" si="2">SUM(N7-M7)</f>
        <v>161583</v>
      </c>
      <c r="P7" s="38">
        <f t="shared" ref="P7:P13" si="3">SUM(N7/M7*100)-100</f>
        <v>10.764012174739079</v>
      </c>
      <c r="Q7" s="5"/>
      <c r="R7" s="5"/>
      <c r="S7" s="5"/>
      <c r="T7" s="5"/>
    </row>
    <row r="8" spans="1:20" s="6" customFormat="1" ht="18.95" customHeight="1">
      <c r="A8" s="39"/>
      <c r="B8" s="66" t="s">
        <v>19</v>
      </c>
      <c r="C8" s="100" t="s">
        <v>20</v>
      </c>
      <c r="D8" s="99"/>
      <c r="E8" s="79">
        <f>SUM(E9:E11)</f>
        <v>341484</v>
      </c>
      <c r="F8" s="79">
        <f>F9+F10+F11</f>
        <v>320596</v>
      </c>
      <c r="G8" s="40">
        <f t="shared" si="0"/>
        <v>-20888</v>
      </c>
      <c r="H8" s="41">
        <f t="shared" si="1"/>
        <v>-6.1168312424593836</v>
      </c>
      <c r="I8" s="39"/>
      <c r="J8" s="70" t="s">
        <v>17</v>
      </c>
      <c r="K8" s="100" t="s">
        <v>20</v>
      </c>
      <c r="L8" s="99"/>
      <c r="M8" s="80">
        <f>SUM(M9:M12)</f>
        <v>658032</v>
      </c>
      <c r="N8" s="80">
        <f>N9+N10+N11</f>
        <v>658032</v>
      </c>
      <c r="O8" s="40">
        <f t="shared" si="2"/>
        <v>0</v>
      </c>
      <c r="P8" s="42">
        <f t="shared" si="3"/>
        <v>0</v>
      </c>
      <c r="Q8" s="5"/>
      <c r="R8" s="5"/>
      <c r="S8" s="5"/>
      <c r="T8" s="5"/>
    </row>
    <row r="9" spans="1:20" ht="18.95" customHeight="1">
      <c r="A9" s="19"/>
      <c r="B9" s="66" t="s">
        <v>21</v>
      </c>
      <c r="C9" s="43" t="s">
        <v>22</v>
      </c>
      <c r="D9" s="75" t="s">
        <v>23</v>
      </c>
      <c r="E9" s="81">
        <v>143460</v>
      </c>
      <c r="F9" s="81">
        <v>143460</v>
      </c>
      <c r="G9" s="44">
        <f t="shared" si="0"/>
        <v>0</v>
      </c>
      <c r="H9" s="45">
        <f t="shared" si="1"/>
        <v>0</v>
      </c>
      <c r="I9" s="82"/>
      <c r="J9" s="66"/>
      <c r="K9" s="43"/>
      <c r="L9" s="69" t="s">
        <v>24</v>
      </c>
      <c r="M9" s="81">
        <v>624677</v>
      </c>
      <c r="N9" s="81">
        <v>624677</v>
      </c>
      <c r="O9" s="44">
        <f t="shared" si="2"/>
        <v>0</v>
      </c>
      <c r="P9" s="45">
        <f t="shared" si="3"/>
        <v>0</v>
      </c>
      <c r="Q9" s="2"/>
      <c r="R9" s="2"/>
      <c r="S9" s="2"/>
      <c r="T9" s="2"/>
    </row>
    <row r="10" spans="1:20" ht="18.95" customHeight="1">
      <c r="A10" s="19"/>
      <c r="B10" s="66"/>
      <c r="C10" s="43"/>
      <c r="D10" s="75" t="s">
        <v>25</v>
      </c>
      <c r="E10" s="81">
        <v>960</v>
      </c>
      <c r="F10" s="81">
        <v>960</v>
      </c>
      <c r="G10" s="44">
        <f t="shared" si="0"/>
        <v>0</v>
      </c>
      <c r="H10" s="45">
        <f t="shared" si="1"/>
        <v>0</v>
      </c>
      <c r="I10" s="82"/>
      <c r="J10" s="66"/>
      <c r="K10" s="65"/>
      <c r="L10" s="75" t="s">
        <v>26</v>
      </c>
      <c r="M10" s="81">
        <v>33355</v>
      </c>
      <c r="N10" s="81">
        <v>33355</v>
      </c>
      <c r="O10" s="44">
        <f t="shared" ref="O10" si="4">SUM(N10-M10)</f>
        <v>0</v>
      </c>
      <c r="P10" s="45">
        <f t="shared" ref="P10" si="5">SUM(N10/M10*100)-100</f>
        <v>0</v>
      </c>
      <c r="Q10" s="2"/>
      <c r="R10" s="16"/>
      <c r="S10" s="2"/>
      <c r="T10" s="2"/>
    </row>
    <row r="11" spans="1:20" ht="18.95" customHeight="1">
      <c r="A11" s="19"/>
      <c r="B11" s="66"/>
      <c r="C11" s="43"/>
      <c r="D11" s="75" t="s">
        <v>27</v>
      </c>
      <c r="E11" s="83">
        <v>197064</v>
      </c>
      <c r="F11" s="83">
        <v>176176</v>
      </c>
      <c r="G11" s="44">
        <f t="shared" si="0"/>
        <v>-20888</v>
      </c>
      <c r="H11" s="45">
        <f t="shared" si="1"/>
        <v>-10.59960215970446</v>
      </c>
      <c r="I11" s="82"/>
      <c r="J11" s="66"/>
      <c r="K11" s="43"/>
      <c r="L11" s="75"/>
      <c r="M11" s="83"/>
      <c r="N11" s="83"/>
      <c r="O11" s="44"/>
      <c r="P11" s="45"/>
      <c r="Q11" s="2"/>
      <c r="R11" s="2"/>
      <c r="S11" s="2"/>
      <c r="T11" s="2"/>
    </row>
    <row r="12" spans="1:20" ht="18.95" customHeight="1">
      <c r="A12" s="19"/>
      <c r="B12" s="70" t="s">
        <v>28</v>
      </c>
      <c r="C12" s="100" t="s">
        <v>20</v>
      </c>
      <c r="D12" s="99"/>
      <c r="E12" s="79">
        <f>SUM(E13:E16)</f>
        <v>703682</v>
      </c>
      <c r="F12" s="79">
        <f>F13+F15+F16+F14</f>
        <v>729161</v>
      </c>
      <c r="G12" s="40">
        <f t="shared" si="0"/>
        <v>25479</v>
      </c>
      <c r="H12" s="41">
        <f t="shared" si="1"/>
        <v>3.6208116734547673</v>
      </c>
      <c r="I12" s="82"/>
      <c r="J12" s="69"/>
      <c r="K12" s="43"/>
      <c r="L12" s="75"/>
      <c r="M12" s="81">
        <v>0</v>
      </c>
      <c r="N12" s="81">
        <v>0</v>
      </c>
      <c r="O12" s="44"/>
      <c r="P12" s="45"/>
      <c r="Q12" s="2"/>
      <c r="R12" s="2"/>
      <c r="S12" s="2"/>
      <c r="T12" s="2"/>
    </row>
    <row r="13" spans="1:20" ht="18.95" customHeight="1">
      <c r="A13" s="21"/>
      <c r="B13" s="66"/>
      <c r="C13" s="43" t="s">
        <v>22</v>
      </c>
      <c r="D13" s="75" t="s">
        <v>29</v>
      </c>
      <c r="E13" s="81">
        <v>623312</v>
      </c>
      <c r="F13" s="81">
        <v>647371</v>
      </c>
      <c r="G13" s="44">
        <f t="shared" si="0"/>
        <v>24059</v>
      </c>
      <c r="H13" s="45">
        <f t="shared" si="1"/>
        <v>3.859864722642925</v>
      </c>
      <c r="I13" s="82"/>
      <c r="J13" s="67" t="s">
        <v>15</v>
      </c>
      <c r="K13" s="102" t="s">
        <v>20</v>
      </c>
      <c r="L13" s="103"/>
      <c r="M13" s="79">
        <f>SUM(M14,M15)</f>
        <v>68527</v>
      </c>
      <c r="N13" s="79">
        <f>N15+N14</f>
        <v>68527</v>
      </c>
      <c r="O13" s="40">
        <f>SUM(N13-M13)</f>
        <v>0</v>
      </c>
      <c r="P13" s="42">
        <f t="shared" si="3"/>
        <v>0</v>
      </c>
      <c r="Q13" s="2"/>
      <c r="R13" s="2"/>
      <c r="S13" s="2"/>
      <c r="T13" s="2"/>
    </row>
    <row r="14" spans="1:20" ht="18.95" customHeight="1">
      <c r="A14" s="21"/>
      <c r="B14" s="66"/>
      <c r="C14" s="43"/>
      <c r="D14" s="75" t="s">
        <v>30</v>
      </c>
      <c r="E14" s="81">
        <v>44850</v>
      </c>
      <c r="F14" s="81">
        <v>46270</v>
      </c>
      <c r="G14" s="44">
        <f t="shared" si="0"/>
        <v>1420</v>
      </c>
      <c r="H14" s="45">
        <v>0</v>
      </c>
      <c r="I14" s="82"/>
      <c r="J14" s="67"/>
      <c r="K14" s="84"/>
      <c r="L14" s="77" t="s">
        <v>31</v>
      </c>
      <c r="M14" s="81">
        <v>3000</v>
      </c>
      <c r="N14" s="81">
        <v>3000</v>
      </c>
      <c r="O14" s="44">
        <f t="shared" si="2"/>
        <v>0</v>
      </c>
      <c r="P14" s="45">
        <f t="shared" ref="P14:P19" si="6">SUM(N14/M14*100)-100</f>
        <v>0</v>
      </c>
      <c r="Q14" s="2"/>
      <c r="R14" s="2"/>
      <c r="S14" s="2"/>
      <c r="T14" s="2"/>
    </row>
    <row r="15" spans="1:20" ht="18.95" customHeight="1">
      <c r="A15" s="19"/>
      <c r="B15" s="66"/>
      <c r="C15" s="43" t="s">
        <v>22</v>
      </c>
      <c r="D15" s="75" t="s">
        <v>32</v>
      </c>
      <c r="E15" s="81">
        <v>35520</v>
      </c>
      <c r="F15" s="81">
        <v>35520</v>
      </c>
      <c r="G15" s="44">
        <f t="shared" si="0"/>
        <v>0</v>
      </c>
      <c r="H15" s="45">
        <f t="shared" si="1"/>
        <v>0</v>
      </c>
      <c r="I15" s="82"/>
      <c r="J15" s="77"/>
      <c r="K15" s="85"/>
      <c r="L15" s="77" t="s">
        <v>15</v>
      </c>
      <c r="M15" s="81">
        <v>65527</v>
      </c>
      <c r="N15" s="86">
        <v>65527</v>
      </c>
      <c r="O15" s="44">
        <f t="shared" si="2"/>
        <v>0</v>
      </c>
      <c r="P15" s="45">
        <f t="shared" si="6"/>
        <v>0</v>
      </c>
      <c r="Q15" s="2"/>
      <c r="R15" s="2" t="s">
        <v>9</v>
      </c>
      <c r="S15" s="2"/>
      <c r="T15" s="2"/>
    </row>
    <row r="16" spans="1:20" ht="18.95" customHeight="1">
      <c r="A16" s="19"/>
      <c r="B16" s="66"/>
      <c r="C16" s="43"/>
      <c r="D16" s="75" t="s">
        <v>33</v>
      </c>
      <c r="E16" s="81">
        <v>0</v>
      </c>
      <c r="F16" s="81"/>
      <c r="G16" s="44">
        <f t="shared" si="0"/>
        <v>0</v>
      </c>
      <c r="H16" s="45">
        <v>0</v>
      </c>
      <c r="I16" s="87"/>
      <c r="J16" s="67" t="s">
        <v>34</v>
      </c>
      <c r="K16" s="102" t="s">
        <v>20</v>
      </c>
      <c r="L16" s="103"/>
      <c r="M16" s="88">
        <f>SUM(M17:M19)</f>
        <v>98761</v>
      </c>
      <c r="N16" s="88">
        <f>N18+N19+N17</f>
        <v>195453</v>
      </c>
      <c r="O16" s="40">
        <f>SUM(N16-M16)</f>
        <v>96692</v>
      </c>
      <c r="P16" s="42">
        <f>SUM(N16/M16*100)-100</f>
        <v>97.90504348882655</v>
      </c>
      <c r="Q16" s="2"/>
      <c r="R16" s="2"/>
      <c r="S16" s="2"/>
      <c r="T16" s="2"/>
    </row>
    <row r="17" spans="1:20" ht="18.95" customHeight="1">
      <c r="A17" s="19"/>
      <c r="B17" s="72" t="s">
        <v>35</v>
      </c>
      <c r="C17" s="98" t="s">
        <v>20</v>
      </c>
      <c r="D17" s="99"/>
      <c r="E17" s="79">
        <f>SUM(E18:E20)</f>
        <v>264725</v>
      </c>
      <c r="F17" s="79">
        <f>F18+F19+F20</f>
        <v>286525</v>
      </c>
      <c r="G17" s="40">
        <f t="shared" si="0"/>
        <v>21800</v>
      </c>
      <c r="H17" s="41">
        <f t="shared" si="1"/>
        <v>8.234960808386063</v>
      </c>
      <c r="I17" s="87"/>
      <c r="J17" s="67"/>
      <c r="K17" s="84"/>
      <c r="L17" s="89" t="s">
        <v>34</v>
      </c>
      <c r="M17" s="83">
        <v>33200</v>
      </c>
      <c r="N17" s="83">
        <v>126482</v>
      </c>
      <c r="O17" s="44">
        <f t="shared" si="2"/>
        <v>93282</v>
      </c>
      <c r="P17" s="45">
        <f t="shared" si="6"/>
        <v>280.96987951807233</v>
      </c>
      <c r="Q17" s="2"/>
      <c r="R17" s="2"/>
      <c r="S17" s="2"/>
      <c r="T17" s="2"/>
    </row>
    <row r="18" spans="1:20" ht="18.95" customHeight="1">
      <c r="A18" s="21"/>
      <c r="B18" s="66"/>
      <c r="C18" s="43"/>
      <c r="D18" s="75" t="s">
        <v>36</v>
      </c>
      <c r="E18" s="81">
        <v>117000</v>
      </c>
      <c r="F18" s="81">
        <v>117000</v>
      </c>
      <c r="G18" s="44">
        <f t="shared" si="0"/>
        <v>0</v>
      </c>
      <c r="H18" s="45">
        <f t="shared" si="1"/>
        <v>0</v>
      </c>
      <c r="I18" s="82"/>
      <c r="J18" s="67"/>
      <c r="K18" s="85"/>
      <c r="L18" s="89" t="s">
        <v>37</v>
      </c>
      <c r="M18" s="81">
        <v>50850</v>
      </c>
      <c r="N18" s="81">
        <v>54260</v>
      </c>
      <c r="O18" s="44">
        <f t="shared" si="2"/>
        <v>3410</v>
      </c>
      <c r="P18" s="45">
        <f t="shared" si="6"/>
        <v>6.7059980334316549</v>
      </c>
      <c r="Q18" s="2"/>
      <c r="R18" s="2"/>
      <c r="S18" s="2"/>
      <c r="T18" s="2"/>
    </row>
    <row r="19" spans="1:20" ht="18.95" customHeight="1">
      <c r="A19" s="19"/>
      <c r="B19" s="66"/>
      <c r="C19" s="43"/>
      <c r="D19" s="75" t="s">
        <v>38</v>
      </c>
      <c r="E19" s="83">
        <v>60000</v>
      </c>
      <c r="F19" s="83">
        <v>60000</v>
      </c>
      <c r="G19" s="44">
        <f t="shared" si="0"/>
        <v>0</v>
      </c>
      <c r="H19" s="45">
        <f t="shared" si="1"/>
        <v>0</v>
      </c>
      <c r="I19" s="82"/>
      <c r="J19" s="77"/>
      <c r="K19" s="85"/>
      <c r="L19" s="89" t="s">
        <v>39</v>
      </c>
      <c r="M19" s="81">
        <v>14711</v>
      </c>
      <c r="N19" s="81">
        <v>14711</v>
      </c>
      <c r="O19" s="44">
        <f t="shared" si="2"/>
        <v>0</v>
      </c>
      <c r="P19" s="45">
        <f t="shared" si="6"/>
        <v>0</v>
      </c>
      <c r="Q19" s="2"/>
      <c r="R19" s="2"/>
      <c r="S19" s="2"/>
      <c r="T19" s="2"/>
    </row>
    <row r="20" spans="1:20" ht="18.95" customHeight="1">
      <c r="A20" s="19"/>
      <c r="B20" s="22"/>
      <c r="C20" s="76"/>
      <c r="D20" s="90" t="s">
        <v>40</v>
      </c>
      <c r="E20" s="81">
        <v>87725</v>
      </c>
      <c r="F20" s="81">
        <v>109525</v>
      </c>
      <c r="G20" s="44">
        <f t="shared" si="0"/>
        <v>21800</v>
      </c>
      <c r="H20" s="45">
        <f t="shared" si="1"/>
        <v>24.850384724992878</v>
      </c>
      <c r="I20" s="82"/>
      <c r="J20" s="66" t="s">
        <v>41</v>
      </c>
      <c r="K20" s="98" t="s">
        <v>20</v>
      </c>
      <c r="L20" s="99"/>
      <c r="M20" s="79">
        <f>SUM(M21:M23)</f>
        <v>239296</v>
      </c>
      <c r="N20" s="79">
        <f>N21+N22+N23</f>
        <v>221568</v>
      </c>
      <c r="O20" s="40">
        <f>SUM(N20-M20)</f>
        <v>-17728</v>
      </c>
      <c r="P20" s="42">
        <f>SUM(N20/M20*100)-100</f>
        <v>-7.408397967370945</v>
      </c>
      <c r="Q20" s="2"/>
      <c r="R20" s="2" t="s">
        <v>10</v>
      </c>
      <c r="S20" s="2"/>
      <c r="T20" s="2"/>
    </row>
    <row r="21" spans="1:20" ht="18.95" customHeight="1">
      <c r="A21" s="19"/>
      <c r="B21" s="72" t="s">
        <v>42</v>
      </c>
      <c r="C21" s="98" t="s">
        <v>20</v>
      </c>
      <c r="D21" s="99"/>
      <c r="E21" s="79">
        <f>E22</f>
        <v>48000</v>
      </c>
      <c r="F21" s="79">
        <f>F22</f>
        <v>48000</v>
      </c>
      <c r="G21" s="40">
        <f t="shared" si="0"/>
        <v>0</v>
      </c>
      <c r="H21" s="41">
        <f t="shared" si="1"/>
        <v>0</v>
      </c>
      <c r="I21" s="82"/>
      <c r="J21" s="66"/>
      <c r="K21" s="43"/>
      <c r="L21" s="75" t="s">
        <v>23</v>
      </c>
      <c r="M21" s="81">
        <v>106662</v>
      </c>
      <c r="N21" s="81">
        <v>106662</v>
      </c>
      <c r="O21" s="44">
        <f t="shared" ref="O21:O37" si="7">SUM(N21-M21)</f>
        <v>0</v>
      </c>
      <c r="P21" s="45">
        <f t="shared" ref="P21:P35" si="8">SUM(N21/M21*100)-100</f>
        <v>0</v>
      </c>
      <c r="Q21" s="2"/>
      <c r="R21" s="2"/>
      <c r="S21" s="2"/>
      <c r="T21" s="2"/>
    </row>
    <row r="22" spans="1:20" ht="18.95" customHeight="1">
      <c r="A22" s="19"/>
      <c r="B22" s="66"/>
      <c r="C22" s="43"/>
      <c r="D22" s="75" t="s">
        <v>43</v>
      </c>
      <c r="E22" s="81">
        <v>48000</v>
      </c>
      <c r="F22" s="81">
        <v>48000</v>
      </c>
      <c r="G22" s="44">
        <f t="shared" si="0"/>
        <v>0</v>
      </c>
      <c r="H22" s="45">
        <f t="shared" si="1"/>
        <v>0</v>
      </c>
      <c r="I22" s="82"/>
      <c r="J22" s="66"/>
      <c r="K22" s="43"/>
      <c r="L22" s="75" t="s">
        <v>25</v>
      </c>
      <c r="M22" s="81">
        <v>960</v>
      </c>
      <c r="N22" s="81">
        <v>960</v>
      </c>
      <c r="O22" s="44">
        <f t="shared" si="7"/>
        <v>0</v>
      </c>
      <c r="P22" s="45">
        <f t="shared" si="8"/>
        <v>0</v>
      </c>
      <c r="Q22" s="2"/>
      <c r="R22" s="2"/>
      <c r="S22" s="2"/>
      <c r="T22" s="2"/>
    </row>
    <row r="23" spans="1:20" ht="18.95" customHeight="1">
      <c r="A23" s="46"/>
      <c r="B23" s="73" t="s">
        <v>44</v>
      </c>
      <c r="C23" s="98" t="s">
        <v>20</v>
      </c>
      <c r="D23" s="99"/>
      <c r="E23" s="79">
        <f>E24</f>
        <v>142000</v>
      </c>
      <c r="F23" s="79">
        <f>F24</f>
        <v>277192</v>
      </c>
      <c r="G23" s="40">
        <f>SUM(F23-E23)</f>
        <v>135192</v>
      </c>
      <c r="H23" s="41">
        <f t="shared" si="1"/>
        <v>95.205633802816891</v>
      </c>
      <c r="I23" s="47"/>
      <c r="J23" s="69"/>
      <c r="K23" s="43"/>
      <c r="L23" s="75" t="s">
        <v>27</v>
      </c>
      <c r="M23" s="81">
        <v>131674</v>
      </c>
      <c r="N23" s="81">
        <v>113946</v>
      </c>
      <c r="O23" s="44">
        <f t="shared" si="7"/>
        <v>-17728</v>
      </c>
      <c r="P23" s="45">
        <f t="shared" si="8"/>
        <v>-13.463553928641943</v>
      </c>
      <c r="Q23" s="2"/>
      <c r="R23" s="2"/>
      <c r="S23" s="2"/>
      <c r="T23" s="2"/>
    </row>
    <row r="24" spans="1:20" ht="18.95" customHeight="1">
      <c r="A24" s="19"/>
      <c r="B24" s="22"/>
      <c r="C24" s="74"/>
      <c r="D24" s="69" t="s">
        <v>45</v>
      </c>
      <c r="E24" s="71">
        <v>142000</v>
      </c>
      <c r="F24" s="71">
        <v>277192</v>
      </c>
      <c r="G24" s="47">
        <f>SUM(F24-E24)</f>
        <v>135192</v>
      </c>
      <c r="H24" s="48">
        <f t="shared" si="1"/>
        <v>95.205633802816891</v>
      </c>
      <c r="I24" s="87"/>
      <c r="J24" s="66" t="s">
        <v>46</v>
      </c>
      <c r="K24" s="104" t="s">
        <v>20</v>
      </c>
      <c r="L24" s="105"/>
      <c r="M24" s="35">
        <f>SUM(M25:M31)</f>
        <v>429328</v>
      </c>
      <c r="N24" s="35">
        <f>N25+N26+N27+N28+N29</f>
        <v>439468</v>
      </c>
      <c r="O24" s="40">
        <f t="shared" si="7"/>
        <v>10140</v>
      </c>
      <c r="P24" s="42">
        <f>SUM(N24/M24*100)-100</f>
        <v>2.3618305817463465</v>
      </c>
      <c r="Q24" s="2"/>
      <c r="R24" s="2"/>
      <c r="S24" s="2"/>
      <c r="T24" s="2"/>
    </row>
    <row r="25" spans="1:20" ht="18.95" customHeight="1">
      <c r="A25" s="21"/>
      <c r="B25" s="72" t="s">
        <v>47</v>
      </c>
      <c r="C25" s="98" t="s">
        <v>20</v>
      </c>
      <c r="D25" s="99"/>
      <c r="E25" s="79">
        <f>E26+E27</f>
        <v>1250</v>
      </c>
      <c r="F25" s="79">
        <v>1250</v>
      </c>
      <c r="G25" s="40">
        <f>SUM(F25-E25)</f>
        <v>0</v>
      </c>
      <c r="H25" s="41">
        <f t="shared" si="1"/>
        <v>0</v>
      </c>
      <c r="I25" s="87"/>
      <c r="J25" s="66"/>
      <c r="K25" s="43"/>
      <c r="L25" s="75" t="s">
        <v>48</v>
      </c>
      <c r="M25" s="81">
        <v>15593</v>
      </c>
      <c r="N25" s="81">
        <v>18893</v>
      </c>
      <c r="O25" s="44">
        <f t="shared" si="7"/>
        <v>3300</v>
      </c>
      <c r="P25" s="45">
        <f t="shared" ref="P25:P26" si="9">SUM(N25/M25*100)-100</f>
        <v>21.163342525492212</v>
      </c>
      <c r="Q25" s="2"/>
      <c r="R25" s="2"/>
      <c r="S25" s="2"/>
      <c r="T25" s="2"/>
    </row>
    <row r="26" spans="1:20" ht="18.95" customHeight="1">
      <c r="A26" s="19"/>
      <c r="B26" s="22"/>
      <c r="C26" s="76"/>
      <c r="D26" s="75" t="s">
        <v>49</v>
      </c>
      <c r="E26" s="71">
        <v>250</v>
      </c>
      <c r="F26" s="71">
        <v>250</v>
      </c>
      <c r="G26" s="44">
        <f>SUM(F26-E26)</f>
        <v>0</v>
      </c>
      <c r="H26" s="45">
        <f t="shared" si="1"/>
        <v>0</v>
      </c>
      <c r="I26" s="87"/>
      <c r="J26" s="66" t="s">
        <v>22</v>
      </c>
      <c r="K26" s="43"/>
      <c r="L26" s="75" t="s">
        <v>23</v>
      </c>
      <c r="M26" s="81">
        <v>162062</v>
      </c>
      <c r="N26" s="81">
        <v>167502</v>
      </c>
      <c r="O26" s="44">
        <f t="shared" si="7"/>
        <v>5440</v>
      </c>
      <c r="P26" s="45">
        <f t="shared" si="9"/>
        <v>3.3567400130814207</v>
      </c>
      <c r="Q26" s="2"/>
      <c r="R26" s="2"/>
      <c r="S26" s="2"/>
      <c r="T26" s="2"/>
    </row>
    <row r="27" spans="1:20" ht="18.95" customHeight="1">
      <c r="A27" s="46"/>
      <c r="B27" s="63"/>
      <c r="C27" s="43"/>
      <c r="D27" s="70" t="s">
        <v>47</v>
      </c>
      <c r="E27" s="91">
        <v>1000</v>
      </c>
      <c r="F27" s="91">
        <v>1000</v>
      </c>
      <c r="G27" s="44">
        <f>SUM(F27-E27)</f>
        <v>0</v>
      </c>
      <c r="H27" s="45">
        <f t="shared" si="1"/>
        <v>0</v>
      </c>
      <c r="I27" s="87"/>
      <c r="J27" s="66"/>
      <c r="K27" s="65"/>
      <c r="L27" s="69" t="s">
        <v>25</v>
      </c>
      <c r="M27" s="92">
        <v>225385</v>
      </c>
      <c r="N27" s="92">
        <v>226685</v>
      </c>
      <c r="O27" s="44">
        <f t="shared" si="7"/>
        <v>1300</v>
      </c>
      <c r="P27" s="45">
        <f t="shared" si="8"/>
        <v>0.57679082458903963</v>
      </c>
      <c r="Q27" s="2"/>
      <c r="R27" s="2"/>
      <c r="S27" s="2"/>
      <c r="T27" s="2"/>
    </row>
    <row r="28" spans="1:20" s="18" customFormat="1" ht="18.95" customHeight="1">
      <c r="A28" s="49"/>
      <c r="B28" s="53"/>
      <c r="C28" s="50"/>
      <c r="D28" s="50"/>
      <c r="E28" s="93"/>
      <c r="F28" s="93"/>
      <c r="G28" s="51"/>
      <c r="H28" s="52"/>
      <c r="I28" s="87"/>
      <c r="J28" s="66"/>
      <c r="K28" s="65"/>
      <c r="L28" s="69" t="s">
        <v>50</v>
      </c>
      <c r="M28" s="92">
        <v>25370</v>
      </c>
      <c r="N28" s="92">
        <v>25370</v>
      </c>
      <c r="O28" s="44">
        <f t="shared" ref="O28:O31" si="10">SUM(N28-M28)</f>
        <v>0</v>
      </c>
      <c r="P28" s="45">
        <f t="shared" ref="P28" si="11">SUM(N28/M28*100)-100</f>
        <v>0</v>
      </c>
      <c r="Q28" s="2"/>
      <c r="R28" s="2"/>
      <c r="S28" s="2"/>
      <c r="T28" s="2"/>
    </row>
    <row r="29" spans="1:20" s="18" customFormat="1" ht="18.95" customHeight="1">
      <c r="A29" s="49"/>
      <c r="B29" s="53"/>
      <c r="C29" s="53"/>
      <c r="D29" s="53"/>
      <c r="E29" s="94"/>
      <c r="F29" s="94"/>
      <c r="G29" s="54"/>
      <c r="H29" s="55"/>
      <c r="I29" s="87"/>
      <c r="J29" s="66"/>
      <c r="K29" s="65"/>
      <c r="L29" s="69" t="s">
        <v>27</v>
      </c>
      <c r="M29" s="92">
        <v>918</v>
      </c>
      <c r="N29" s="92">
        <v>1018</v>
      </c>
      <c r="O29" s="44">
        <f t="shared" si="10"/>
        <v>100</v>
      </c>
      <c r="P29" s="45">
        <v>0</v>
      </c>
      <c r="Q29" s="2"/>
      <c r="R29" s="2"/>
      <c r="S29" s="2"/>
      <c r="T29" s="2"/>
    </row>
    <row r="30" spans="1:20" s="18" customFormat="1" ht="18.95" customHeight="1">
      <c r="A30" s="49"/>
      <c r="B30" s="53"/>
      <c r="C30" s="53"/>
      <c r="D30" s="53"/>
      <c r="E30" s="94"/>
      <c r="F30" s="94"/>
      <c r="G30" s="54"/>
      <c r="H30" s="55"/>
      <c r="I30" s="87"/>
      <c r="J30" s="66"/>
      <c r="K30" s="65"/>
      <c r="L30" s="69" t="s">
        <v>51</v>
      </c>
      <c r="M30" s="92">
        <v>0</v>
      </c>
      <c r="N30" s="92">
        <v>0</v>
      </c>
      <c r="O30" s="44">
        <v>0</v>
      </c>
      <c r="P30" s="45">
        <v>0</v>
      </c>
      <c r="Q30" s="2"/>
      <c r="R30" s="2"/>
      <c r="S30" s="2"/>
      <c r="T30" s="2"/>
    </row>
    <row r="31" spans="1:20" ht="18.95" customHeight="1">
      <c r="A31" s="56"/>
      <c r="B31" s="53"/>
      <c r="C31" s="101"/>
      <c r="D31" s="101"/>
      <c r="E31" s="95"/>
      <c r="F31" s="95"/>
      <c r="G31" s="57"/>
      <c r="H31" s="58"/>
      <c r="I31" s="87"/>
      <c r="J31" s="63"/>
      <c r="K31" s="43"/>
      <c r="L31" s="75" t="s">
        <v>52</v>
      </c>
      <c r="M31" s="83">
        <v>0</v>
      </c>
      <c r="N31" s="83">
        <v>0</v>
      </c>
      <c r="O31" s="44">
        <f t="shared" si="10"/>
        <v>0</v>
      </c>
      <c r="P31" s="45">
        <v>0</v>
      </c>
      <c r="Q31" s="2"/>
      <c r="R31" s="2"/>
      <c r="S31" s="2"/>
      <c r="T31" s="2"/>
    </row>
    <row r="32" spans="1:20" ht="18.95" customHeight="1">
      <c r="A32" s="49"/>
      <c r="B32" s="53"/>
      <c r="C32" s="53"/>
      <c r="D32" s="53"/>
      <c r="E32" s="96"/>
      <c r="F32" s="96"/>
      <c r="G32" s="54"/>
      <c r="H32" s="55"/>
      <c r="I32" s="21"/>
      <c r="J32" s="69" t="s">
        <v>16</v>
      </c>
      <c r="K32" s="98" t="s">
        <v>20</v>
      </c>
      <c r="L32" s="99"/>
      <c r="M32" s="36">
        <f>SUM(M33)</f>
        <v>4250</v>
      </c>
      <c r="N32" s="36">
        <f>N33</f>
        <v>4250</v>
      </c>
      <c r="O32" s="40">
        <f t="shared" si="7"/>
        <v>0</v>
      </c>
      <c r="P32" s="42">
        <f>SUM(N32/M32*100)-100</f>
        <v>0</v>
      </c>
      <c r="Q32" s="2"/>
      <c r="R32" s="2"/>
      <c r="S32" s="2"/>
      <c r="T32" s="2"/>
    </row>
    <row r="33" spans="1:20" ht="18.95" customHeight="1">
      <c r="A33" s="49"/>
      <c r="B33" s="53"/>
      <c r="C33" s="53"/>
      <c r="D33" s="68"/>
      <c r="E33" s="64"/>
      <c r="F33" s="64"/>
      <c r="G33" s="54"/>
      <c r="H33" s="55"/>
      <c r="I33" s="82"/>
      <c r="J33" s="69" t="s">
        <v>53</v>
      </c>
      <c r="K33" s="65"/>
      <c r="L33" s="69" t="s">
        <v>54</v>
      </c>
      <c r="M33" s="47">
        <v>4250</v>
      </c>
      <c r="N33" s="47">
        <v>4250</v>
      </c>
      <c r="O33" s="44">
        <f>SUM(N33-M33)</f>
        <v>0</v>
      </c>
      <c r="P33" s="45">
        <f t="shared" si="8"/>
        <v>0</v>
      </c>
      <c r="Q33" s="2"/>
      <c r="R33" s="2"/>
      <c r="S33" s="2"/>
      <c r="T33" s="2"/>
    </row>
    <row r="34" spans="1:20" ht="18.95" customHeight="1">
      <c r="A34" s="56"/>
      <c r="B34" s="53"/>
      <c r="C34" s="53"/>
      <c r="D34" s="20"/>
      <c r="E34" s="20"/>
      <c r="F34" s="20"/>
      <c r="G34" s="20"/>
      <c r="H34" s="55"/>
      <c r="I34" s="21"/>
      <c r="J34" s="70" t="s">
        <v>55</v>
      </c>
      <c r="K34" s="98" t="s">
        <v>20</v>
      </c>
      <c r="L34" s="99"/>
      <c r="M34" s="40">
        <f>SUM(M35)</f>
        <v>2947</v>
      </c>
      <c r="N34" s="40">
        <f>N35</f>
        <v>75426</v>
      </c>
      <c r="O34" s="40">
        <f>SUM(N34-M34)</f>
        <v>72479</v>
      </c>
      <c r="P34" s="42">
        <f>SUM(N34/M34*100)-100</f>
        <v>2459.4163556158805</v>
      </c>
      <c r="Q34" s="2"/>
      <c r="R34" s="2"/>
      <c r="S34" s="2"/>
      <c r="T34" s="2"/>
    </row>
    <row r="35" spans="1:20" ht="18.95" customHeight="1">
      <c r="A35" s="49"/>
      <c r="B35" s="53"/>
      <c r="C35" s="53"/>
      <c r="D35" s="20"/>
      <c r="E35" s="20"/>
      <c r="F35" s="20"/>
      <c r="G35" s="20"/>
      <c r="H35" s="55"/>
      <c r="I35" s="82"/>
      <c r="J35" s="66"/>
      <c r="K35" s="43"/>
      <c r="L35" s="75" t="s">
        <v>55</v>
      </c>
      <c r="M35" s="44">
        <v>2947</v>
      </c>
      <c r="N35" s="44">
        <v>75426</v>
      </c>
      <c r="O35" s="44">
        <f>SUM(N35-M35)</f>
        <v>72479</v>
      </c>
      <c r="P35" s="45">
        <f t="shared" si="8"/>
        <v>2459.4163556158805</v>
      </c>
      <c r="Q35" s="2"/>
      <c r="R35" s="2"/>
      <c r="S35" s="2"/>
      <c r="T35" s="2"/>
    </row>
    <row r="36" spans="1:20" ht="18.95" customHeight="1">
      <c r="A36" s="49"/>
      <c r="B36" s="53"/>
      <c r="C36" s="53"/>
      <c r="D36" s="20"/>
      <c r="E36" s="20"/>
      <c r="F36" s="20"/>
      <c r="G36" s="20"/>
      <c r="H36" s="55"/>
      <c r="I36" s="82"/>
      <c r="J36" s="70" t="s">
        <v>56</v>
      </c>
      <c r="K36" s="98" t="s">
        <v>20</v>
      </c>
      <c r="L36" s="99"/>
      <c r="M36" s="79">
        <f>SUM(M37)</f>
        <v>0</v>
      </c>
      <c r="N36" s="79">
        <f>N37</f>
        <v>0</v>
      </c>
      <c r="O36" s="40">
        <f>SUM(N36-M36)</f>
        <v>0</v>
      </c>
      <c r="P36" s="42">
        <v>0</v>
      </c>
      <c r="Q36" s="2"/>
      <c r="R36" s="2"/>
      <c r="S36" s="2"/>
      <c r="T36" s="2"/>
    </row>
    <row r="37" spans="1:20" ht="18.95" customHeight="1">
      <c r="A37" s="59"/>
      <c r="B37" s="60"/>
      <c r="C37" s="60"/>
      <c r="D37" s="60"/>
      <c r="E37" s="97"/>
      <c r="F37" s="97"/>
      <c r="G37" s="61"/>
      <c r="H37" s="62"/>
      <c r="I37" s="47"/>
      <c r="J37" s="69"/>
      <c r="K37" s="43"/>
      <c r="L37" s="75" t="s">
        <v>56</v>
      </c>
      <c r="M37" s="81">
        <v>0</v>
      </c>
      <c r="N37" s="81">
        <v>0</v>
      </c>
      <c r="O37" s="44">
        <f t="shared" si="7"/>
        <v>0</v>
      </c>
      <c r="P37" s="45">
        <v>0</v>
      </c>
      <c r="Q37" s="2"/>
      <c r="R37" s="2"/>
      <c r="S37" s="2"/>
      <c r="T37" s="2"/>
    </row>
    <row r="38" spans="1:20">
      <c r="B38" s="11"/>
      <c r="C38" s="10"/>
      <c r="D38" s="12"/>
      <c r="E38" s="1"/>
      <c r="F38" s="1"/>
      <c r="G38" s="1"/>
      <c r="H38" s="13"/>
    </row>
  </sheetData>
  <mergeCells count="31"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  <mergeCell ref="K36:L36"/>
    <mergeCell ref="C8:D8"/>
    <mergeCell ref="C31:D31"/>
    <mergeCell ref="C12:D12"/>
    <mergeCell ref="K16:L16"/>
    <mergeCell ref="K13:L13"/>
    <mergeCell ref="C21:D21"/>
    <mergeCell ref="K34:L34"/>
    <mergeCell ref="K24:L24"/>
    <mergeCell ref="C17:D17"/>
    <mergeCell ref="C23:D23"/>
    <mergeCell ref="K32:L32"/>
    <mergeCell ref="K8:L8"/>
    <mergeCell ref="C25:D25"/>
    <mergeCell ref="K20:L20"/>
  </mergeCells>
  <phoneticPr fontId="2" type="noConversion"/>
  <pageMargins left="0.43307086614173229" right="0.31496062992125984" top="0.78740157480314965" bottom="0.39370078740157483" header="0.51181102362204722" footer="0.23622047244094491"/>
  <pageSetup paperSize="9" orientation="landscape" r:id="rId1"/>
  <headerFooter alignWithMargins="0">
    <oddFooter>&amp;R&amp;P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2013복지관 총괄</vt:lpstr>
      <vt:lpstr>'2013복지관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김경집</cp:lastModifiedBy>
  <cp:lastPrinted>2013-04-10T01:42:32Z</cp:lastPrinted>
  <dcterms:created xsi:type="dcterms:W3CDTF">2004-09-05T11:51:59Z</dcterms:created>
  <dcterms:modified xsi:type="dcterms:W3CDTF">2013-07-12T00:56:11Z</dcterms:modified>
</cp:coreProperties>
</file>